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1.PSO/2021-2025_(C77-C120)/5_2024-2025_(C117-118-119-120)/1.Concours/C118_Novalait/1.Guide et forumulaires/"/>
    </mc:Choice>
  </mc:AlternateContent>
  <xr:revisionPtr revIDLastSave="219" documentId="13_ncr:1_{8D167D11-2FAC-4053-AB20-153EF0ADED9F}" xr6:coauthVersionLast="47" xr6:coauthVersionMax="47" xr10:uidLastSave="{BC2A3AC5-7738-486E-9289-90D6D91C6169}"/>
  <workbookProtection workbookAlgorithmName="SHA-512" workbookHashValue="iOz3iwLltuPLlc+kj7RbpB4EEXWwukbJ3eUR76a2rB34U++UHCvyZ1k5BtdnNSJEdxdnp1Dal615fNzqhDXnNw==" workbookSaltValue="QcL7msU/iHhDve2/0gkCYg==" workbookSpinCount="100000" lockStructure="1"/>
  <bookViews>
    <workbookView xWindow="28680" yWindow="-120" windowWidth="29040" windowHeight="15720" tabRatio="789" firstSheet="2" activeTab="3" xr2:uid="{00000000-000D-0000-FFFF-FFFF00000000}"/>
  </bookViews>
  <sheets>
    <sheet name="Données" sheetId="15" state="hidden" r:id="rId1"/>
    <sheet name="Form. A0 - Instructions" sheetId="17" r:id="rId2"/>
    <sheet name="Form.A1- Partenaires" sheetId="3" r:id="rId3"/>
    <sheet name="Form. A2- Ventil. Coûts directs" sheetId="4" r:id="rId4"/>
    <sheet name="Form. A3- Montage financier" sheetId="6" r:id="rId5"/>
    <sheet name="Form A3-B calcul ETP" sheetId="14" r:id="rId6"/>
    <sheet name="Form. A4- Calcul des FIR-CRIBIQ" sheetId="10" r:id="rId7"/>
    <sheet name="Form. A5-Contrib. en nature" sheetId="8" r:id="rId8"/>
    <sheet name="Form. 7- Fiche Synthèse" sheetId="12" state="hidden" r:id="rId9"/>
    <sheet name="Feuil1" sheetId="18" state="hidden" r:id="rId10"/>
  </sheets>
  <definedNames>
    <definedName name="_xlnm.Print_Titles" localSheetId="4">'Form. A3- Montage financier'!$1:$3</definedName>
    <definedName name="_xlnm.Print_Area" localSheetId="8">'Form. 7- Fiche Synthèse'!$A$1:$M$40</definedName>
    <definedName name="_xlnm.Print_Area" localSheetId="3">'Form. A2- Ventil. Coûts directs'!$A$1:$R$91</definedName>
    <definedName name="_xlnm.Print_Area" localSheetId="4">'Form. A3- Montage financier'!$A$1:$O$112</definedName>
    <definedName name="_xlnm.Print_Area" localSheetId="6">'Form. A4- Calcul des FIR-CRIBIQ'!$A$1:$I$33</definedName>
    <definedName name="_xlnm.Print_Area" localSheetId="7">'Form. A5-Contrib. en nature'!$A$1:$L$13</definedName>
    <definedName name="_xlnm.Print_Area" localSheetId="2">'Form.A1- Partenaires'!$B$1:$F$39</definedName>
  </definedNames>
  <calcPr calcId="191028" fullPrecision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4" l="1"/>
  <c r="E73" i="4"/>
  <c r="F73" i="4"/>
  <c r="G73" i="4"/>
  <c r="D64" i="4"/>
  <c r="E64" i="4"/>
  <c r="F64" i="4"/>
  <c r="G64" i="4"/>
  <c r="G85" i="4"/>
  <c r="C15" i="4"/>
  <c r="R15" i="4"/>
  <c r="C5" i="4"/>
  <c r="F5" i="4"/>
  <c r="R5" i="4"/>
  <c r="R56" i="4"/>
  <c r="H85" i="4"/>
  <c r="F9" i="18"/>
  <c r="B9" i="18"/>
  <c r="C13" i="18"/>
  <c r="F16" i="18"/>
  <c r="F17" i="18"/>
  <c r="F18" i="18"/>
  <c r="D18" i="18"/>
  <c r="E18" i="18"/>
  <c r="D17" i="18"/>
  <c r="E17" i="18"/>
  <c r="D16" i="18"/>
  <c r="E16" i="18"/>
  <c r="D15" i="18"/>
  <c r="E15" i="18"/>
  <c r="C18" i="18"/>
  <c r="C17" i="18"/>
  <c r="C16" i="18"/>
  <c r="C15" i="18"/>
  <c r="F15" i="18"/>
  <c r="D14" i="18"/>
  <c r="E14" i="18"/>
  <c r="J9" i="12"/>
  <c r="J10" i="12"/>
  <c r="J11" i="12"/>
  <c r="J12" i="12"/>
  <c r="J8" i="12"/>
  <c r="J13" i="12"/>
  <c r="H13" i="12"/>
  <c r="I13" i="12"/>
  <c r="G13" i="12"/>
  <c r="D13" i="18"/>
  <c r="D20" i="18"/>
  <c r="D9" i="14"/>
  <c r="B4" i="14"/>
  <c r="E2" i="12"/>
  <c r="A3" i="6"/>
  <c r="D104" i="6"/>
  <c r="G65" i="4"/>
  <c r="G66" i="4"/>
  <c r="G67" i="4"/>
  <c r="G68" i="4"/>
  <c r="G69" i="4"/>
  <c r="C84" i="4"/>
  <c r="C83" i="4"/>
  <c r="C82" i="4"/>
  <c r="C81" i="4"/>
  <c r="C80" i="4"/>
  <c r="R28" i="4"/>
  <c r="R29" i="4"/>
  <c r="R30" i="4"/>
  <c r="R31" i="4"/>
  <c r="R32" i="4"/>
  <c r="R33" i="4"/>
  <c r="R34" i="4"/>
  <c r="R35" i="4"/>
  <c r="R36" i="4"/>
  <c r="P28" i="4"/>
  <c r="P29" i="4"/>
  <c r="P30" i="4"/>
  <c r="P31" i="4"/>
  <c r="P32" i="4"/>
  <c r="P33" i="4"/>
  <c r="P34" i="4"/>
  <c r="P35" i="4"/>
  <c r="P36" i="4"/>
  <c r="P27" i="4"/>
  <c r="M28" i="4"/>
  <c r="M29" i="4"/>
  <c r="M30" i="4"/>
  <c r="M31" i="4"/>
  <c r="M32" i="4"/>
  <c r="M33" i="4"/>
  <c r="M34" i="4"/>
  <c r="M35" i="4"/>
  <c r="M36" i="4"/>
  <c r="M27" i="4"/>
  <c r="J28" i="4"/>
  <c r="J29" i="4"/>
  <c r="J30" i="4"/>
  <c r="J31" i="4"/>
  <c r="J32" i="4"/>
  <c r="J33" i="4"/>
  <c r="J34" i="4"/>
  <c r="J35" i="4"/>
  <c r="J36" i="4"/>
  <c r="J27" i="4"/>
  <c r="G28" i="4"/>
  <c r="G29" i="4"/>
  <c r="G30" i="4"/>
  <c r="G31" i="4"/>
  <c r="G32" i="4"/>
  <c r="G33" i="4"/>
  <c r="G34" i="4"/>
  <c r="G35" i="4"/>
  <c r="G36" i="4"/>
  <c r="G27" i="4"/>
  <c r="D28" i="4"/>
  <c r="D29" i="4"/>
  <c r="D30" i="4"/>
  <c r="D31" i="4"/>
  <c r="D32" i="4"/>
  <c r="D33" i="4"/>
  <c r="D34" i="4"/>
  <c r="D35" i="4"/>
  <c r="D36" i="4"/>
  <c r="D27" i="4"/>
  <c r="R27" i="4"/>
  <c r="E1" i="12"/>
  <c r="L3" i="12"/>
  <c r="L4" i="12"/>
  <c r="D37" i="4"/>
  <c r="R37" i="4"/>
  <c r="C79" i="4"/>
  <c r="O21" i="4"/>
  <c r="L21" i="4"/>
  <c r="I21" i="4"/>
  <c r="F21" i="4"/>
  <c r="C21" i="4"/>
  <c r="L18" i="6"/>
  <c r="J18" i="6"/>
  <c r="H18" i="6"/>
  <c r="F18" i="6"/>
  <c r="D18" i="6"/>
  <c r="L90" i="6"/>
  <c r="H90" i="6"/>
  <c r="F90" i="6"/>
  <c r="D90" i="6"/>
  <c r="L83" i="6"/>
  <c r="H83" i="6"/>
  <c r="D83" i="6"/>
  <c r="L76" i="6"/>
  <c r="H76" i="6"/>
  <c r="F76" i="6"/>
  <c r="D76" i="6"/>
  <c r="L69" i="6"/>
  <c r="J69" i="6"/>
  <c r="H69" i="6"/>
  <c r="F69" i="6"/>
  <c r="D69" i="6"/>
  <c r="L62" i="6"/>
  <c r="J62" i="6"/>
  <c r="H62" i="6"/>
  <c r="F62" i="6"/>
  <c r="D62" i="6"/>
  <c r="L55" i="6"/>
  <c r="J55" i="6"/>
  <c r="H55" i="6"/>
  <c r="F55" i="6"/>
  <c r="L100" i="6"/>
  <c r="M100" i="6"/>
  <c r="L93" i="6"/>
  <c r="M93" i="6"/>
  <c r="L86" i="6"/>
  <c r="M86" i="6"/>
  <c r="L79" i="6"/>
  <c r="M79" i="6"/>
  <c r="L72" i="6"/>
  <c r="M72" i="6"/>
  <c r="L65" i="6"/>
  <c r="M65" i="6"/>
  <c r="L58" i="6"/>
  <c r="M58" i="6"/>
  <c r="L51" i="6"/>
  <c r="M51" i="6"/>
  <c r="L44" i="6"/>
  <c r="M44" i="6"/>
  <c r="J100" i="6"/>
  <c r="K100" i="6"/>
  <c r="J93" i="6"/>
  <c r="K93" i="6"/>
  <c r="J86" i="6"/>
  <c r="K86" i="6"/>
  <c r="J79" i="6"/>
  <c r="K79" i="6"/>
  <c r="J72" i="6"/>
  <c r="K72" i="6"/>
  <c r="J65" i="6"/>
  <c r="J58" i="6"/>
  <c r="K58" i="6"/>
  <c r="J51" i="6"/>
  <c r="K51" i="6"/>
  <c r="J44" i="6"/>
  <c r="K44" i="6"/>
  <c r="H100" i="6"/>
  <c r="H93" i="6"/>
  <c r="H86" i="6"/>
  <c r="H79" i="6"/>
  <c r="H72" i="6"/>
  <c r="H65" i="6"/>
  <c r="H58" i="6"/>
  <c r="H51" i="6"/>
  <c r="H44" i="6"/>
  <c r="F100" i="6"/>
  <c r="G100" i="6"/>
  <c r="F93" i="6"/>
  <c r="G93" i="6"/>
  <c r="F86" i="6"/>
  <c r="G86" i="6"/>
  <c r="F79" i="6"/>
  <c r="G79" i="6"/>
  <c r="F72" i="6"/>
  <c r="G72" i="6"/>
  <c r="F65" i="6"/>
  <c r="G65" i="6"/>
  <c r="F58" i="6"/>
  <c r="G58" i="6"/>
  <c r="F51" i="6"/>
  <c r="G51" i="6"/>
  <c r="F44" i="6"/>
  <c r="G44" i="6"/>
  <c r="D100" i="6"/>
  <c r="E100" i="6"/>
  <c r="D93" i="6"/>
  <c r="E93" i="6"/>
  <c r="D86" i="6"/>
  <c r="E86" i="6"/>
  <c r="D79" i="6"/>
  <c r="E79" i="6"/>
  <c r="D72" i="6"/>
  <c r="E72" i="6"/>
  <c r="D65" i="6"/>
  <c r="E65" i="6"/>
  <c r="D58" i="6"/>
  <c r="E58" i="6"/>
  <c r="D51" i="6"/>
  <c r="E51" i="6"/>
  <c r="D44" i="6"/>
  <c r="E44" i="6"/>
  <c r="B96" i="6"/>
  <c r="B89" i="6"/>
  <c r="B82" i="6"/>
  <c r="B75" i="6"/>
  <c r="B68" i="6"/>
  <c r="B61" i="6"/>
  <c r="B54" i="6"/>
  <c r="B47" i="6"/>
  <c r="B40" i="6"/>
  <c r="F37" i="6"/>
  <c r="B33" i="6"/>
  <c r="D31" i="6"/>
  <c r="F31" i="6"/>
  <c r="H31" i="6"/>
  <c r="J31" i="6"/>
  <c r="L31" i="6"/>
  <c r="A32" i="6"/>
  <c r="D37" i="6"/>
  <c r="H37" i="6"/>
  <c r="J37" i="6"/>
  <c r="L37" i="6"/>
  <c r="A39" i="6"/>
  <c r="A46" i="6"/>
  <c r="A53" i="6"/>
  <c r="A60" i="6"/>
  <c r="A67" i="6"/>
  <c r="A74" i="6"/>
  <c r="A81" i="6"/>
  <c r="A88" i="6"/>
  <c r="A95" i="6"/>
  <c r="D102" i="6"/>
  <c r="F102" i="6"/>
  <c r="H102" i="6"/>
  <c r="J102" i="6"/>
  <c r="L102" i="6"/>
  <c r="K65" i="6"/>
  <c r="J66" i="6"/>
  <c r="M40" i="6"/>
  <c r="E75" i="6"/>
  <c r="K96" i="6"/>
  <c r="K82" i="6"/>
  <c r="K68" i="6"/>
  <c r="I61" i="6"/>
  <c r="I54" i="6"/>
  <c r="K75" i="6"/>
  <c r="M47" i="6"/>
  <c r="E54" i="6"/>
  <c r="E61" i="6"/>
  <c r="E68" i="6"/>
  <c r="K89" i="6"/>
  <c r="E82" i="6"/>
  <c r="I75" i="6"/>
  <c r="I96" i="6"/>
  <c r="E96" i="6"/>
  <c r="I68" i="6"/>
  <c r="M96" i="6"/>
  <c r="I89" i="6"/>
  <c r="E89" i="6"/>
  <c r="K61" i="6"/>
  <c r="I82" i="6"/>
  <c r="M89" i="6"/>
  <c r="G96" i="6"/>
  <c r="M82" i="6"/>
  <c r="G89" i="6"/>
  <c r="M75" i="6"/>
  <c r="G82" i="6"/>
  <c r="M68" i="6"/>
  <c r="G75" i="6"/>
  <c r="I47" i="6"/>
  <c r="K54" i="6"/>
  <c r="M61" i="6"/>
  <c r="G68" i="6"/>
  <c r="E40" i="6"/>
  <c r="G47" i="6"/>
  <c r="M54" i="6"/>
  <c r="G61" i="6"/>
  <c r="K47" i="6"/>
  <c r="I33" i="6"/>
  <c r="G54" i="6"/>
  <c r="K33" i="6"/>
  <c r="K40" i="6"/>
  <c r="I40" i="6"/>
  <c r="E47" i="6"/>
  <c r="G40" i="6"/>
  <c r="G33" i="6"/>
  <c r="E33" i="6"/>
  <c r="M33" i="6"/>
  <c r="K37" i="6"/>
  <c r="J105" i="6"/>
  <c r="B102" i="6"/>
  <c r="B57" i="6"/>
  <c r="H2" i="12"/>
  <c r="H1" i="12"/>
  <c r="B8" i="12"/>
  <c r="K1" i="12"/>
  <c r="A28" i="10"/>
  <c r="A27" i="10"/>
  <c r="A26" i="10"/>
  <c r="A25" i="10"/>
  <c r="A24" i="10"/>
  <c r="D57" i="6"/>
  <c r="B99" i="6"/>
  <c r="D99" i="6"/>
  <c r="B92" i="6"/>
  <c r="D92" i="6"/>
  <c r="B85" i="6"/>
  <c r="B78" i="6"/>
  <c r="D78" i="6"/>
  <c r="B71" i="6"/>
  <c r="D71" i="6"/>
  <c r="B64" i="6"/>
  <c r="D64" i="6"/>
  <c r="B36" i="6"/>
  <c r="B50" i="6"/>
  <c r="D50" i="6"/>
  <c r="B43" i="6"/>
  <c r="D43" i="6"/>
  <c r="J106" i="6"/>
  <c r="J107" i="6"/>
  <c r="J83" i="6"/>
  <c r="D85" i="6"/>
  <c r="J90" i="6"/>
  <c r="J76" i="6"/>
  <c r="F83" i="6"/>
  <c r="J97" i="6"/>
  <c r="L97" i="6"/>
  <c r="F97" i="6"/>
  <c r="H97" i="6"/>
  <c r="D97" i="6"/>
  <c r="D36" i="6"/>
  <c r="M37" i="6"/>
  <c r="L105" i="6"/>
  <c r="A26" i="12"/>
  <c r="A25" i="12"/>
  <c r="G25" i="12"/>
  <c r="A24" i="12"/>
  <c r="A23" i="12"/>
  <c r="A22" i="12"/>
  <c r="A21" i="12"/>
  <c r="K12" i="8"/>
  <c r="J12" i="8"/>
  <c r="H24" i="12"/>
  <c r="I12" i="8"/>
  <c r="H12" i="8"/>
  <c r="G12" i="8"/>
  <c r="H21" i="12"/>
  <c r="L2" i="8"/>
  <c r="K2" i="8"/>
  <c r="J2" i="8"/>
  <c r="I2" i="8"/>
  <c r="H2" i="8"/>
  <c r="G2" i="8"/>
  <c r="C97" i="6"/>
  <c r="C90" i="6"/>
  <c r="C83" i="6"/>
  <c r="C69" i="6"/>
  <c r="C76" i="6"/>
  <c r="C62" i="6"/>
  <c r="L106" i="6"/>
  <c r="L107" i="6"/>
  <c r="J25" i="12"/>
  <c r="J24" i="12"/>
  <c r="G24" i="12"/>
  <c r="H25" i="12"/>
  <c r="H22" i="12"/>
  <c r="H23" i="12"/>
  <c r="H26" i="12"/>
  <c r="J23" i="12"/>
  <c r="G23" i="12"/>
  <c r="J21" i="12"/>
  <c r="G21" i="12"/>
  <c r="J22" i="12"/>
  <c r="G22" i="12"/>
  <c r="H13" i="6"/>
  <c r="H12" i="6"/>
  <c r="H11" i="6"/>
  <c r="H10" i="6"/>
  <c r="H9" i="6"/>
  <c r="P37" i="4"/>
  <c r="F24" i="10"/>
  <c r="F26" i="10"/>
  <c r="F27" i="10"/>
  <c r="E24" i="10"/>
  <c r="E26" i="10"/>
  <c r="E27" i="10"/>
  <c r="C27" i="10"/>
  <c r="C26" i="10"/>
  <c r="C24" i="10"/>
  <c r="C37" i="4"/>
  <c r="F37" i="4"/>
  <c r="O37" i="4"/>
  <c r="L37" i="4"/>
  <c r="I37" i="4"/>
  <c r="J37" i="4"/>
  <c r="M37" i="4"/>
  <c r="G37" i="4"/>
  <c r="A83" i="4"/>
  <c r="A80" i="4"/>
  <c r="A78" i="4"/>
  <c r="R54" i="4"/>
  <c r="F105" i="6"/>
  <c r="E37" i="6"/>
  <c r="R25" i="4"/>
  <c r="G9" i="10"/>
  <c r="D105" i="6"/>
  <c r="G37" i="6"/>
  <c r="D106" i="6"/>
  <c r="G84" i="4"/>
  <c r="D107" i="6"/>
  <c r="F106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F107" i="6"/>
  <c r="R40" i="4"/>
  <c r="G10" i="10"/>
  <c r="G80" i="4"/>
  <c r="B9" i="8"/>
  <c r="C46" i="4"/>
  <c r="D10" i="14"/>
  <c r="D11" i="14"/>
  <c r="D12" i="14"/>
  <c r="D13" i="14"/>
  <c r="D14" i="14"/>
  <c r="D15" i="14"/>
  <c r="D16" i="14"/>
  <c r="D17" i="14"/>
  <c r="D18" i="14"/>
  <c r="D19" i="14"/>
  <c r="P10" i="14"/>
  <c r="P11" i="14"/>
  <c r="P12" i="14"/>
  <c r="P13" i="14"/>
  <c r="P20" i="14"/>
  <c r="P14" i="14"/>
  <c r="P15" i="14"/>
  <c r="P16" i="14"/>
  <c r="P17" i="14"/>
  <c r="P18" i="14"/>
  <c r="P19" i="14"/>
  <c r="P9" i="14"/>
  <c r="M10" i="14"/>
  <c r="M11" i="14"/>
  <c r="M12" i="14"/>
  <c r="M13" i="14"/>
  <c r="M14" i="14"/>
  <c r="M15" i="14"/>
  <c r="M16" i="14"/>
  <c r="M17" i="14"/>
  <c r="M18" i="14"/>
  <c r="M19" i="14"/>
  <c r="M9" i="14"/>
  <c r="J10" i="14"/>
  <c r="J11" i="14"/>
  <c r="J12" i="14"/>
  <c r="J13" i="14"/>
  <c r="J14" i="14"/>
  <c r="J15" i="14"/>
  <c r="J16" i="14"/>
  <c r="J17" i="14"/>
  <c r="J18" i="14"/>
  <c r="J19" i="14"/>
  <c r="J9" i="14"/>
  <c r="G10" i="14"/>
  <c r="G11" i="14"/>
  <c r="G12" i="14"/>
  <c r="G13" i="14"/>
  <c r="G14" i="14"/>
  <c r="G15" i="14"/>
  <c r="G16" i="14"/>
  <c r="G17" i="14"/>
  <c r="G18" i="14"/>
  <c r="G19" i="14"/>
  <c r="G9" i="14"/>
  <c r="E13" i="18"/>
  <c r="G82" i="4"/>
  <c r="G79" i="4"/>
  <c r="G78" i="4"/>
  <c r="C14" i="18"/>
  <c r="N6" i="14"/>
  <c r="K6" i="14"/>
  <c r="H6" i="14"/>
  <c r="E6" i="14"/>
  <c r="B6" i="14"/>
  <c r="G74" i="4"/>
  <c r="G75" i="4"/>
  <c r="G76" i="4"/>
  <c r="G77" i="4"/>
  <c r="A77" i="4"/>
  <c r="A76" i="4"/>
  <c r="A75" i="4"/>
  <c r="A74" i="4"/>
  <c r="G70" i="4"/>
  <c r="G71" i="4"/>
  <c r="G72" i="4"/>
  <c r="A72" i="4"/>
  <c r="A71" i="4"/>
  <c r="A70" i="4"/>
  <c r="A69" i="4"/>
  <c r="O46" i="4"/>
  <c r="L46" i="4"/>
  <c r="I46" i="4"/>
  <c r="F46" i="4"/>
  <c r="R23" i="4"/>
  <c r="R22" i="4"/>
  <c r="K7" i="4"/>
  <c r="K8" i="4"/>
  <c r="K9" i="4"/>
  <c r="K10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G83" i="4"/>
  <c r="G81" i="4"/>
  <c r="O5" i="4"/>
  <c r="L5" i="4"/>
  <c r="I5" i="4"/>
  <c r="O15" i="4"/>
  <c r="L15" i="4"/>
  <c r="I15" i="4"/>
  <c r="F15" i="4"/>
  <c r="R7" i="4"/>
  <c r="C66" i="4"/>
  <c r="R8" i="4"/>
  <c r="C67" i="4"/>
  <c r="R9" i="4"/>
  <c r="C68" i="4"/>
  <c r="R10" i="4"/>
  <c r="C69" i="4"/>
  <c r="R11" i="4"/>
  <c r="C70" i="4"/>
  <c r="R12" i="4"/>
  <c r="C71" i="4"/>
  <c r="R13" i="4"/>
  <c r="C72" i="4"/>
  <c r="R16" i="4"/>
  <c r="C74" i="4"/>
  <c r="R17" i="4"/>
  <c r="C75" i="4"/>
  <c r="R18" i="4"/>
  <c r="C76" i="4"/>
  <c r="R19" i="4"/>
  <c r="C77" i="4"/>
  <c r="C73" i="4"/>
  <c r="R43" i="4"/>
  <c r="R52" i="4"/>
  <c r="R6" i="4"/>
  <c r="C65" i="4"/>
  <c r="B4" i="8"/>
  <c r="B12" i="12"/>
  <c r="B11" i="12"/>
  <c r="B10" i="12"/>
  <c r="B9" i="12"/>
  <c r="H31" i="12"/>
  <c r="G31" i="12"/>
  <c r="F31" i="12"/>
  <c r="H36" i="12"/>
  <c r="G36" i="12"/>
  <c r="F36" i="12"/>
  <c r="G9" i="12"/>
  <c r="I12" i="12"/>
  <c r="I11" i="12"/>
  <c r="I10" i="12"/>
  <c r="I9" i="12"/>
  <c r="I8" i="12"/>
  <c r="H12" i="12"/>
  <c r="H11" i="12"/>
  <c r="H10" i="12"/>
  <c r="H9" i="12"/>
  <c r="H8" i="12"/>
  <c r="G12" i="12"/>
  <c r="G11" i="12"/>
  <c r="G10" i="12"/>
  <c r="G8" i="12"/>
  <c r="J26" i="12"/>
  <c r="A20" i="12"/>
  <c r="J20" i="12"/>
  <c r="A19" i="12"/>
  <c r="G19" i="12"/>
  <c r="A18" i="12"/>
  <c r="J18" i="12"/>
  <c r="A17" i="12"/>
  <c r="G17" i="12"/>
  <c r="I7" i="12"/>
  <c r="H7" i="12"/>
  <c r="G7" i="12"/>
  <c r="A12" i="12"/>
  <c r="F12" i="12"/>
  <c r="A11" i="12"/>
  <c r="F11" i="12"/>
  <c r="A10" i="12"/>
  <c r="F10" i="12"/>
  <c r="A9" i="12"/>
  <c r="F9" i="12"/>
  <c r="A8" i="12"/>
  <c r="F8" i="12"/>
  <c r="M52" i="12"/>
  <c r="L52" i="12"/>
  <c r="I52" i="12"/>
  <c r="F52" i="12"/>
  <c r="M50" i="12"/>
  <c r="J50" i="12"/>
  <c r="K50" i="12"/>
  <c r="G50" i="12"/>
  <c r="B50" i="12"/>
  <c r="E50" i="12"/>
  <c r="M48" i="12"/>
  <c r="I48" i="12"/>
  <c r="B17" i="6"/>
  <c r="B25" i="6"/>
  <c r="B23" i="6"/>
  <c r="B24" i="6"/>
  <c r="A64" i="4"/>
  <c r="D16" i="6"/>
  <c r="F16" i="6"/>
  <c r="A25" i="6"/>
  <c r="C2" i="4"/>
  <c r="I2" i="4"/>
  <c r="F2" i="4"/>
  <c r="O2" i="4"/>
  <c r="L2" i="4"/>
  <c r="L16" i="6"/>
  <c r="L26" i="6"/>
  <c r="L13" i="6"/>
  <c r="A73" i="4"/>
  <c r="A84" i="4"/>
  <c r="A24" i="6"/>
  <c r="A23" i="6"/>
  <c r="J16" i="6"/>
  <c r="J26" i="6"/>
  <c r="L12" i="6"/>
  <c r="H16" i="6"/>
  <c r="F2" i="8"/>
  <c r="E2" i="8"/>
  <c r="D2" i="8"/>
  <c r="C2" i="8"/>
  <c r="L12" i="8"/>
  <c r="F12" i="8"/>
  <c r="H20" i="12"/>
  <c r="E12" i="8"/>
  <c r="H19" i="12"/>
  <c r="D12" i="8"/>
  <c r="H18" i="12"/>
  <c r="C12" i="8"/>
  <c r="H17" i="12"/>
  <c r="B11" i="8"/>
  <c r="B10" i="8"/>
  <c r="B8" i="8"/>
  <c r="B7" i="8"/>
  <c r="B6" i="8"/>
  <c r="B5" i="8"/>
  <c r="B3" i="8"/>
  <c r="H26" i="6"/>
  <c r="L11" i="6"/>
  <c r="F26" i="6"/>
  <c r="L10" i="6"/>
  <c r="D26" i="6"/>
  <c r="L9" i="6"/>
  <c r="D50" i="12"/>
  <c r="C64" i="4"/>
  <c r="F14" i="18"/>
  <c r="E20" i="18"/>
  <c r="F13" i="18"/>
  <c r="D55" i="6"/>
  <c r="C55" i="6"/>
  <c r="E17" i="6"/>
  <c r="L41" i="6"/>
  <c r="J41" i="6"/>
  <c r="J48" i="6"/>
  <c r="J34" i="6"/>
  <c r="D41" i="6"/>
  <c r="D48" i="6"/>
  <c r="L48" i="6"/>
  <c r="L34" i="6"/>
  <c r="H48" i="6"/>
  <c r="F34" i="6"/>
  <c r="F48" i="6"/>
  <c r="F41" i="6"/>
  <c r="H34" i="6"/>
  <c r="H41" i="6"/>
  <c r="G17" i="6"/>
  <c r="D34" i="6"/>
  <c r="I17" i="6"/>
  <c r="K17" i="6"/>
  <c r="M17" i="6"/>
  <c r="F32" i="12"/>
  <c r="I56" i="4"/>
  <c r="J11" i="6"/>
  <c r="M11" i="6"/>
  <c r="M20" i="14"/>
  <c r="L56" i="4"/>
  <c r="J12" i="6"/>
  <c r="M12" i="6"/>
  <c r="O56" i="4"/>
  <c r="J13" i="6"/>
  <c r="M13" i="6"/>
  <c r="C56" i="4"/>
  <c r="J9" i="6"/>
  <c r="M9" i="6"/>
  <c r="F56" i="4"/>
  <c r="J10" i="6"/>
  <c r="M10" i="6"/>
  <c r="D85" i="4"/>
  <c r="F85" i="4"/>
  <c r="E85" i="4"/>
  <c r="B54" i="12"/>
  <c r="M54" i="12"/>
  <c r="J20" i="14"/>
  <c r="G20" i="14"/>
  <c r="J17" i="12"/>
  <c r="G18" i="12"/>
  <c r="G26" i="12"/>
  <c r="R21" i="4"/>
  <c r="Q5" i="4"/>
  <c r="B12" i="8"/>
  <c r="B51" i="12"/>
  <c r="G20" i="12"/>
  <c r="R46" i="4"/>
  <c r="N5" i="4"/>
  <c r="K5" i="4"/>
  <c r="H5" i="4"/>
  <c r="E5" i="4"/>
  <c r="D20" i="14"/>
  <c r="G4" i="14"/>
  <c r="B26" i="6"/>
  <c r="B8" i="6"/>
  <c r="H27" i="12"/>
  <c r="E54" i="12"/>
  <c r="F50" i="12"/>
  <c r="K54" i="12"/>
  <c r="L50" i="12"/>
  <c r="H50" i="12"/>
  <c r="H54" i="12"/>
  <c r="J19" i="12"/>
  <c r="G54" i="12"/>
  <c r="C18" i="6"/>
  <c r="F37" i="12"/>
  <c r="G8" i="10"/>
  <c r="C78" i="4"/>
  <c r="C85" i="4"/>
  <c r="D8" i="6"/>
  <c r="E11" i="6"/>
  <c r="G12" i="10"/>
  <c r="B29" i="10"/>
  <c r="C29" i="10"/>
  <c r="D29" i="10"/>
  <c r="E29" i="10"/>
  <c r="F29" i="10"/>
  <c r="G29" i="10"/>
  <c r="H29" i="10"/>
  <c r="E21" i="18"/>
  <c r="E22" i="18"/>
  <c r="D21" i="18"/>
  <c r="G7" i="10"/>
  <c r="G6" i="10"/>
  <c r="B103" i="6"/>
  <c r="B104" i="6"/>
  <c r="C48" i="6"/>
  <c r="C41" i="6"/>
  <c r="C34" i="6"/>
  <c r="J19" i="6"/>
  <c r="D11" i="12"/>
  <c r="D19" i="6"/>
  <c r="D8" i="12"/>
  <c r="F19" i="6"/>
  <c r="D9" i="12"/>
  <c r="H19" i="6"/>
  <c r="D10" i="12"/>
  <c r="L19" i="6"/>
  <c r="D12" i="12"/>
  <c r="C21" i="10"/>
  <c r="C38" i="4"/>
  <c r="D38" i="4"/>
  <c r="B12" i="6"/>
  <c r="C20" i="10"/>
  <c r="C22" i="10"/>
  <c r="E21" i="10"/>
  <c r="E22" i="10"/>
  <c r="F22" i="10"/>
  <c r="E20" i="10"/>
  <c r="F21" i="10"/>
  <c r="F20" i="10"/>
  <c r="I54" i="12"/>
  <c r="B53" i="12"/>
  <c r="B49" i="12"/>
  <c r="I50" i="12"/>
  <c r="G53" i="12"/>
  <c r="G49" i="12"/>
  <c r="G11" i="10"/>
  <c r="C11" i="10"/>
  <c r="C19" i="6"/>
  <c r="B111" i="6"/>
  <c r="L20" i="6"/>
  <c r="F20" i="6"/>
  <c r="J20" i="6"/>
  <c r="C11" i="12"/>
  <c r="H20" i="6"/>
  <c r="J35" i="6"/>
  <c r="J38" i="6"/>
  <c r="F35" i="6"/>
  <c r="F38" i="6"/>
  <c r="H35" i="6"/>
  <c r="L35" i="6"/>
  <c r="L38" i="6"/>
  <c r="F98" i="6"/>
  <c r="F101" i="6"/>
  <c r="L98" i="6"/>
  <c r="L101" i="6"/>
  <c r="D98" i="6"/>
  <c r="D101" i="6"/>
  <c r="J98" i="6"/>
  <c r="J101" i="6"/>
  <c r="H98" i="6"/>
  <c r="H91" i="6"/>
  <c r="L91" i="6"/>
  <c r="L94" i="6"/>
  <c r="J91" i="6"/>
  <c r="J94" i="6"/>
  <c r="F91" i="6"/>
  <c r="F94" i="6"/>
  <c r="D91" i="6"/>
  <c r="D94" i="6"/>
  <c r="L84" i="6"/>
  <c r="L87" i="6"/>
  <c r="H84" i="6"/>
  <c r="J84" i="6"/>
  <c r="J87" i="6"/>
  <c r="F84" i="6"/>
  <c r="F87" i="6"/>
  <c r="D84" i="6"/>
  <c r="D87" i="6"/>
  <c r="L77" i="6"/>
  <c r="L80" i="6"/>
  <c r="H77" i="6"/>
  <c r="J77" i="6"/>
  <c r="J80" i="6"/>
  <c r="F77" i="6"/>
  <c r="F80" i="6"/>
  <c r="D77" i="6"/>
  <c r="D80" i="6"/>
  <c r="D70" i="6"/>
  <c r="D73" i="6"/>
  <c r="L70" i="6"/>
  <c r="L73" i="6"/>
  <c r="J70" i="6"/>
  <c r="J73" i="6"/>
  <c r="H70" i="6"/>
  <c r="F70" i="6"/>
  <c r="F73" i="6"/>
  <c r="H63" i="6"/>
  <c r="L63" i="6"/>
  <c r="L66" i="6"/>
  <c r="J63" i="6"/>
  <c r="F63" i="6"/>
  <c r="F66" i="6"/>
  <c r="D63" i="6"/>
  <c r="D66" i="6"/>
  <c r="H56" i="6"/>
  <c r="D56" i="6"/>
  <c r="D59" i="6"/>
  <c r="L56" i="6"/>
  <c r="L59" i="6"/>
  <c r="J56" i="6"/>
  <c r="J59" i="6"/>
  <c r="F56" i="6"/>
  <c r="F59" i="6"/>
  <c r="L49" i="6"/>
  <c r="L52" i="6"/>
  <c r="J49" i="6"/>
  <c r="J52" i="6"/>
  <c r="H49" i="6"/>
  <c r="D49" i="6"/>
  <c r="D52" i="6"/>
  <c r="F49" i="6"/>
  <c r="F52" i="6"/>
  <c r="D35" i="6"/>
  <c r="D38" i="6"/>
  <c r="L42" i="6"/>
  <c r="L45" i="6"/>
  <c r="J42" i="6"/>
  <c r="J45" i="6"/>
  <c r="H42" i="6"/>
  <c r="I44" i="6"/>
  <c r="F42" i="6"/>
  <c r="F45" i="6"/>
  <c r="D42" i="6"/>
  <c r="D45" i="6"/>
  <c r="D20" i="6"/>
  <c r="F23" i="10"/>
  <c r="C23" i="10"/>
  <c r="G51" i="12"/>
  <c r="B6" i="6"/>
  <c r="H28" i="6"/>
  <c r="I57" i="4"/>
  <c r="F28" i="6"/>
  <c r="F57" i="4"/>
  <c r="C12" i="12"/>
  <c r="K16" i="12"/>
  <c r="L16" i="12"/>
  <c r="C9" i="12"/>
  <c r="J28" i="6"/>
  <c r="L57" i="4"/>
  <c r="L28" i="6"/>
  <c r="O57" i="4"/>
  <c r="C10" i="12"/>
  <c r="D13" i="12"/>
  <c r="D48" i="12"/>
  <c r="F48" i="12"/>
  <c r="F54" i="12"/>
  <c r="B20" i="6"/>
  <c r="G13" i="10"/>
  <c r="I100" i="6"/>
  <c r="B100" i="6"/>
  <c r="C98" i="6"/>
  <c r="C91" i="6"/>
  <c r="I93" i="6"/>
  <c r="C84" i="6"/>
  <c r="C70" i="6"/>
  <c r="C77" i="6"/>
  <c r="I86" i="6"/>
  <c r="I79" i="6"/>
  <c r="B79" i="6"/>
  <c r="I72" i="6"/>
  <c r="H105" i="6"/>
  <c r="C49" i="6"/>
  <c r="C63" i="6"/>
  <c r="I65" i="6"/>
  <c r="I58" i="6"/>
  <c r="H59" i="6"/>
  <c r="B59" i="6"/>
  <c r="C56" i="6"/>
  <c r="I51" i="6"/>
  <c r="B51" i="6"/>
  <c r="B44" i="6"/>
  <c r="C42" i="6"/>
  <c r="C8" i="12"/>
  <c r="D28" i="6"/>
  <c r="C57" i="4"/>
  <c r="E8" i="6"/>
  <c r="C13" i="12"/>
  <c r="G56" i="12"/>
  <c r="R57" i="4"/>
  <c r="D54" i="12"/>
  <c r="B11" i="6"/>
  <c r="B13" i="6"/>
  <c r="B28" i="6"/>
  <c r="H101" i="6"/>
  <c r="B101" i="6"/>
  <c r="B93" i="6"/>
  <c r="D27" i="10"/>
  <c r="H94" i="6"/>
  <c r="B94" i="6"/>
  <c r="H80" i="6"/>
  <c r="B80" i="6"/>
  <c r="B86" i="6"/>
  <c r="D26" i="10"/>
  <c r="H87" i="6"/>
  <c r="B87" i="6"/>
  <c r="B72" i="6"/>
  <c r="D24" i="10"/>
  <c r="H73" i="6"/>
  <c r="B73" i="6"/>
  <c r="B65" i="6"/>
  <c r="D23" i="10"/>
  <c r="H66" i="6"/>
  <c r="B66" i="6"/>
  <c r="D20" i="10"/>
  <c r="D21" i="10"/>
  <c r="B58" i="6"/>
  <c r="D22" i="10"/>
  <c r="H45" i="6"/>
  <c r="B45" i="6"/>
  <c r="H52" i="6"/>
  <c r="B52" i="6"/>
  <c r="I37" i="6"/>
  <c r="H38" i="6"/>
  <c r="B38" i="6"/>
  <c r="F56" i="12"/>
  <c r="J48" i="12"/>
  <c r="L48" i="12"/>
  <c r="C35" i="6"/>
  <c r="B105" i="6"/>
  <c r="B37" i="6"/>
  <c r="H106" i="6"/>
  <c r="H107" i="6"/>
  <c r="B107" i="6"/>
  <c r="B112" i="6"/>
  <c r="B110" i="6"/>
  <c r="B10" i="6"/>
  <c r="J54" i="12"/>
  <c r="J49" i="12"/>
  <c r="B106" i="6"/>
  <c r="B9" i="6"/>
  <c r="C19" i="18"/>
  <c r="J53" i="12"/>
  <c r="J51" i="12"/>
  <c r="L54" i="12"/>
  <c r="F19" i="18"/>
  <c r="C20" i="18"/>
  <c r="F20" i="18"/>
  <c r="F28" i="10"/>
  <c r="F25" i="10"/>
  <c r="B28" i="10"/>
  <c r="B25" i="10"/>
  <c r="B25" i="12"/>
  <c r="B21" i="12"/>
  <c r="B24" i="12"/>
  <c r="D19" i="12"/>
  <c r="B22" i="10"/>
  <c r="G22" i="10"/>
  <c r="D18" i="12"/>
  <c r="K22" i="12"/>
  <c r="B22" i="12"/>
  <c r="K25" i="12"/>
  <c r="E25" i="10"/>
  <c r="E28" i="10"/>
  <c r="D28" i="10"/>
  <c r="C25" i="10"/>
  <c r="C28" i="10"/>
  <c r="D24" i="12"/>
  <c r="E24" i="12"/>
  <c r="B26" i="10"/>
  <c r="G26" i="10"/>
  <c r="D25" i="12"/>
  <c r="B27" i="10"/>
  <c r="G27" i="10"/>
  <c r="D22" i="12"/>
  <c r="B24" i="10"/>
  <c r="G24" i="10"/>
  <c r="D23" i="12"/>
  <c r="B26" i="12"/>
  <c r="D26" i="12"/>
  <c r="F19" i="10"/>
  <c r="K17" i="12"/>
  <c r="D19" i="10"/>
  <c r="K24" i="12"/>
  <c r="K21" i="12"/>
  <c r="B18" i="12"/>
  <c r="K18" i="12"/>
  <c r="B20" i="12"/>
  <c r="K20" i="12"/>
  <c r="B23" i="10"/>
  <c r="G23" i="10"/>
  <c r="D21" i="12"/>
  <c r="B19" i="12"/>
  <c r="K19" i="12"/>
  <c r="D20" i="12"/>
  <c r="E20" i="12"/>
  <c r="B21" i="10"/>
  <c r="G21" i="10"/>
  <c r="B20" i="10"/>
  <c r="G20" i="10"/>
  <c r="K23" i="12"/>
  <c r="B23" i="12"/>
  <c r="E23" i="12"/>
  <c r="K26" i="12"/>
  <c r="E25" i="12"/>
  <c r="E19" i="12"/>
  <c r="G28" i="10"/>
  <c r="D25" i="10"/>
  <c r="G25" i="10"/>
  <c r="E21" i="12"/>
  <c r="B17" i="12"/>
  <c r="B19" i="10"/>
  <c r="C9" i="6"/>
  <c r="E19" i="10"/>
  <c r="E26" i="12"/>
  <c r="E18" i="12"/>
  <c r="C19" i="10"/>
  <c r="G19" i="10"/>
  <c r="D17" i="12"/>
  <c r="D27" i="12"/>
  <c r="L17" i="12"/>
  <c r="L27" i="12"/>
  <c r="E22" i="12"/>
  <c r="B27" i="12"/>
  <c r="C17" i="12"/>
  <c r="B13" i="8"/>
  <c r="E17" i="12"/>
  <c r="B7" i="6"/>
  <c r="D12" i="6"/>
  <c r="H19" i="10"/>
  <c r="C37" i="12"/>
  <c r="E27" i="12"/>
  <c r="C26" i="12"/>
  <c r="C18" i="12"/>
  <c r="C25" i="12"/>
  <c r="C24" i="12"/>
  <c r="C21" i="12"/>
  <c r="C23" i="12"/>
  <c r="C19" i="12"/>
  <c r="C20" i="12"/>
  <c r="C22" i="12"/>
  <c r="D10" i="6"/>
  <c r="E10" i="6"/>
  <c r="D13" i="6"/>
  <c r="E13" i="6"/>
  <c r="D11" i="6"/>
  <c r="A37" i="12"/>
  <c r="C27" i="12"/>
  <c r="E30" i="10"/>
  <c r="F30" i="10"/>
  <c r="D30" i="10"/>
  <c r="C30" i="10"/>
  <c r="M31" i="12"/>
  <c r="K31" i="12"/>
  <c r="L31" i="12"/>
  <c r="A31" i="12"/>
  <c r="D22" i="18"/>
  <c r="B30" i="10"/>
  <c r="C21" i="18"/>
  <c r="F21" i="18"/>
  <c r="F22" i="18"/>
  <c r="B7" i="18"/>
  <c r="C31" i="12"/>
  <c r="B31" i="12"/>
  <c r="B37" i="12"/>
  <c r="D37" i="12"/>
  <c r="C2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4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4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4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sharedStrings.xml><?xml version="1.0" encoding="utf-8"?>
<sst xmlns="http://schemas.openxmlformats.org/spreadsheetml/2006/main" count="551" uniqueCount="353">
  <si>
    <t>Données</t>
  </si>
  <si>
    <t>Académiques/CdeR</t>
  </si>
  <si>
    <t>Identifiez Type ENTR</t>
  </si>
  <si>
    <t>Sélectionnez type de partenaire</t>
  </si>
  <si>
    <t>IRPQ</t>
  </si>
  <si>
    <t>Type ENTR</t>
  </si>
  <si>
    <t>Sélectionner le type de projet</t>
  </si>
  <si>
    <t>ACER</t>
  </si>
  <si>
    <t>PME</t>
  </si>
  <si>
    <t>AGRINOVA</t>
  </si>
  <si>
    <t>GE</t>
  </si>
  <si>
    <t>BIOPTERRE</t>
  </si>
  <si>
    <t>Regroupement industriel</t>
  </si>
  <si>
    <t>CANMET</t>
  </si>
  <si>
    <t>CDBQ</t>
  </si>
  <si>
    <t>CECPA</t>
  </si>
  <si>
    <t>Secteurs</t>
  </si>
  <si>
    <t>CÉPROCQ</t>
  </si>
  <si>
    <t>Responsable CRIBIQ</t>
  </si>
  <si>
    <t>CERFO</t>
  </si>
  <si>
    <t>Veuillez sélectionner le secteur</t>
  </si>
  <si>
    <t>Laila Ben Said</t>
  </si>
  <si>
    <t>CEROM</t>
  </si>
  <si>
    <t>Bioalimentaire</t>
  </si>
  <si>
    <t>Daniela Bernic</t>
  </si>
  <si>
    <t>CINTECH</t>
  </si>
  <si>
    <t>Bioproduits industriels</t>
  </si>
  <si>
    <t>Jean-Philippe Chenel</t>
  </si>
  <si>
    <t>CNETE</t>
  </si>
  <si>
    <t>Environnement</t>
  </si>
  <si>
    <t>Cristina Marques</t>
  </si>
  <si>
    <t xml:space="preserve">CNRC </t>
  </si>
  <si>
    <t>COREM</t>
  </si>
  <si>
    <t>CRBM</t>
  </si>
  <si>
    <t>CRIQ (IQ)</t>
  </si>
  <si>
    <t>CRVI</t>
  </si>
  <si>
    <t>CTE</t>
  </si>
  <si>
    <t>CTRI</t>
  </si>
  <si>
    <t>CTTÉI</t>
  </si>
  <si>
    <t>FPINNOVATIONS</t>
  </si>
  <si>
    <t>INNOFIBRE</t>
  </si>
  <si>
    <t>INRS</t>
  </si>
  <si>
    <t>IRDA</t>
  </si>
  <si>
    <t>ITEGA</t>
  </si>
  <si>
    <t>Kemitek (OLÉOTEK)</t>
  </si>
  <si>
    <t>MERINOV</t>
  </si>
  <si>
    <t>POLYTECHNIQE</t>
  </si>
  <si>
    <t>SEREX</t>
  </si>
  <si>
    <t>TRANSBIOTECH</t>
  </si>
  <si>
    <t xml:space="preserve">U. de MONTRÉAL </t>
  </si>
  <si>
    <t>U. de SHERBROOKE</t>
  </si>
  <si>
    <t>U. LAVAL</t>
  </si>
  <si>
    <t>U. McGILL</t>
  </si>
  <si>
    <t>UQAC</t>
  </si>
  <si>
    <t>UQAM</t>
  </si>
  <si>
    <t>UQAR</t>
  </si>
  <si>
    <t>UQAT</t>
  </si>
  <si>
    <t>UQO</t>
  </si>
  <si>
    <t>UQTR</t>
  </si>
  <si>
    <t>INSTRUCTIONS</t>
  </si>
  <si>
    <t>ATTENTION! Seules les cases blanches doivent être complétées. Toutes les autres cases seront automatiquement calculées.</t>
  </si>
  <si>
    <t xml:space="preserve">I. Les Formulaires A1 et A2 doivent être remplis dans l'ordre.  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</si>
  <si>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</si>
  <si>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</si>
  <si>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Légende</t>
  </si>
  <si>
    <t>FIR</t>
  </si>
  <si>
    <t>Frais indirects de recherche</t>
  </si>
  <si>
    <t>OSP</t>
  </si>
  <si>
    <t>Organisme subventionnaire public</t>
  </si>
  <si>
    <t>Institut de recherche publique au Québec (Univ., CCTT, lab. Gouv., etc)</t>
  </si>
  <si>
    <t xml:space="preserve">Dans ce formulaire, le genre masculin est utilisé pour alléger le texte, et ce, sans préjudice pour la forme féminine </t>
  </si>
  <si>
    <t>Formulaire A1: Identification du projet et des partenaires</t>
  </si>
  <si>
    <t>Demandeur principal:</t>
  </si>
  <si>
    <t>Prénom et nom</t>
  </si>
  <si>
    <t>Espace réservé au CRIBIQ</t>
  </si>
  <si>
    <t>Affiliation du demandeur principal:</t>
  </si>
  <si>
    <t>Numéro du projet:</t>
  </si>
  <si>
    <t>Secteur concerné:</t>
  </si>
  <si>
    <t>Responsable CRIBIQ:</t>
  </si>
  <si>
    <t>Titre du Projet:</t>
  </si>
  <si>
    <t>Titre</t>
  </si>
  <si>
    <t>TYPE DE PROJET</t>
  </si>
  <si>
    <t>Sélectionnez le type de projet*</t>
  </si>
  <si>
    <t>NMT de départ</t>
  </si>
  <si>
    <t>NMT de fin prévu</t>
  </si>
  <si>
    <t>Durée du projet, en mois</t>
  </si>
  <si>
    <t>Sélectionner</t>
  </si>
  <si>
    <r>
      <t xml:space="preserve">*Projet </t>
    </r>
    <r>
      <rPr>
        <b/>
        <sz val="10"/>
        <rFont val="Calibri"/>
        <family val="2"/>
        <scheme val="minor"/>
      </rPr>
      <t>PME</t>
    </r>
    <r>
      <rPr>
        <sz val="10"/>
        <rFont val="Calibri"/>
        <family val="2"/>
        <scheme val="minor"/>
      </rPr>
      <t>: projet implicant au moins une PME québécoise et dont les retombées sur la PME sont considérables (249 employés et -)
Projet</t>
    </r>
    <r>
      <rPr>
        <b/>
        <sz val="10"/>
        <rFont val="Calibri"/>
        <family val="2"/>
        <scheme val="minor"/>
      </rPr>
      <t xml:space="preserve"> GE (Grande entreprise)</t>
    </r>
    <r>
      <rPr>
        <sz val="10"/>
        <rFont val="Calibri"/>
        <family val="2"/>
        <scheme val="minor"/>
      </rPr>
      <t>: projet implicant principalement une grande entreprise (250 employés et +)</t>
    </r>
  </si>
  <si>
    <t>IDENTIFICATION DU/DES PARTENAIRES INDUSTRIELS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</si>
  <si>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</si>
  <si>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</si>
  <si>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</si>
  <si>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Identifier le type d'entreprise</t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</si>
  <si>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</si>
  <si>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Partenaire industriel 1</t>
  </si>
  <si>
    <t>Industriel 1</t>
  </si>
  <si>
    <t>Partenaire industriel 2</t>
  </si>
  <si>
    <t>Industriel 2</t>
  </si>
  <si>
    <t>Partenaire industriel 3</t>
  </si>
  <si>
    <t>Industriel 3</t>
  </si>
  <si>
    <t>Partenaire industriel 4</t>
  </si>
  <si>
    <t>Industriel 4</t>
  </si>
  <si>
    <t>Partenaire industriel 5</t>
  </si>
  <si>
    <t>Industriel 5</t>
  </si>
  <si>
    <t>Partenaire industriel 6</t>
  </si>
  <si>
    <t>Industriel 6</t>
  </si>
  <si>
    <t>Partenaire industriel 7</t>
  </si>
  <si>
    <t>Industriel 7</t>
  </si>
  <si>
    <t>Partenaire industriel 8</t>
  </si>
  <si>
    <t>Industriel 8</t>
  </si>
  <si>
    <t>Partenaire industriel 9</t>
  </si>
  <si>
    <t>Industriel 9</t>
  </si>
  <si>
    <t>Partenaire industriel 10</t>
  </si>
  <si>
    <t>Industriel 10</t>
  </si>
  <si>
    <t xml:space="preserve">IDENTIFICATION DES ORGANISMES SUBVENTIONNAIRES PUBLICS (OSP) </t>
  </si>
  <si>
    <t>OSP partenaires dans le projet</t>
  </si>
  <si>
    <t>Source de la subvention</t>
  </si>
  <si>
    <t>Organisme 1</t>
  </si>
  <si>
    <t>OSP 1</t>
  </si>
  <si>
    <t>Choisissez la source</t>
  </si>
  <si>
    <t>Organisme 2</t>
  </si>
  <si>
    <t>OSP 2</t>
  </si>
  <si>
    <t>Organisme 3</t>
  </si>
  <si>
    <t>OSP 3</t>
  </si>
  <si>
    <t>IDENTIFICATION DES INSTITUTS DE RECHERCHE PUBLICS DU QUÉBEC (IRPQ)</t>
  </si>
  <si>
    <t>IRPQ partenaires dans le projet</t>
  </si>
  <si>
    <t>Catégorie de l'IRPQ</t>
  </si>
  <si>
    <t>% de FIR appliqué aux contributions industrielles, 
max. 27%</t>
  </si>
  <si>
    <t>IRPQ 1</t>
  </si>
  <si>
    <t>Nature de l'IRPQ</t>
  </si>
  <si>
    <t>IRPQ 2</t>
  </si>
  <si>
    <t>IRPQ 3</t>
  </si>
  <si>
    <t>IRPQ 4</t>
  </si>
  <si>
    <t>IRPQ 5</t>
  </si>
  <si>
    <t>Formulaire A2: Ventillation des coûts directs du projet par IRPQ</t>
  </si>
  <si>
    <t>Total</t>
  </si>
  <si>
    <t xml:space="preserve">A. Salaires, traitements et avantages sociaux </t>
  </si>
  <si>
    <t>Montant total projet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</si>
  <si>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</si>
  <si>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 xml:space="preserve">Montant considéré pour le transfert </t>
  </si>
  <si>
    <t xml:space="preserve">% dédié au transfert technologique* </t>
  </si>
  <si>
    <t>Montant considéré pour le transfert</t>
  </si>
  <si>
    <t xml:space="preserve">Total salaires, traitements et avantages sociaux </t>
  </si>
  <si>
    <t>Techniciens</t>
  </si>
  <si>
    <t>nb</t>
  </si>
  <si>
    <t xml:space="preserve">Professionnels de recherche </t>
  </si>
  <si>
    <t>Chargé de projets</t>
  </si>
  <si>
    <t xml:space="preserve">Assitant de recherche </t>
  </si>
  <si>
    <t xml:space="preserve">Autres: </t>
  </si>
  <si>
    <t xml:space="preserve"> </t>
  </si>
  <si>
    <t>Maitrise</t>
  </si>
  <si>
    <t>PhD</t>
  </si>
  <si>
    <t>PostDoc</t>
  </si>
  <si>
    <t>Autres</t>
  </si>
  <si>
    <t xml:space="preserve">C. Produits consommables et fournitures </t>
  </si>
  <si>
    <t xml:space="preserve">Produits consommables </t>
  </si>
  <si>
    <t xml:space="preserve">Fournitures </t>
  </si>
  <si>
    <t>D. Location ou achat d'équipements nécessaire au projet</t>
  </si>
  <si>
    <t>Coût par équipement</t>
  </si>
  <si>
    <t>Coût admissible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</si>
  <si>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</si>
  <si>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</si>
  <si>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</si>
  <si>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t>Coût total vs  Coût total admissible:</t>
  </si>
  <si>
    <t xml:space="preserve">% coût Équipements vs côut total du projet </t>
  </si>
  <si>
    <t>E. Frais de déplacement et de séjour</t>
  </si>
  <si>
    <t>Justifer le montant :</t>
  </si>
  <si>
    <t>Inserez la justification ici</t>
  </si>
  <si>
    <t>F. Frais de gestion et d'exploitation de propriété intellectuelle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</si>
  <si>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</si>
  <si>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Honoraires professionnels 1</t>
  </si>
  <si>
    <t xml:space="preserve">Détaillez s'il y a lieu: </t>
  </si>
  <si>
    <t>Honoraires professionnels 2</t>
  </si>
  <si>
    <t>H. Frais de diffusion des connaissances</t>
  </si>
  <si>
    <t>I. Frais de plateforme (animalerie; serres, laboratoire lourd, … etc.)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</si>
  <si>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</si>
  <si>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</si>
  <si>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</si>
  <si>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Ventilation du coût du projet par année</t>
  </si>
  <si>
    <t>Total à ventiler</t>
  </si>
  <si>
    <t>Année 1</t>
  </si>
  <si>
    <t>Année 2</t>
  </si>
  <si>
    <t>Année 3</t>
  </si>
  <si>
    <t>Technicien(s)</t>
  </si>
  <si>
    <t xml:space="preserve">Professionnel(s) de recherche </t>
  </si>
  <si>
    <t>Chargé(s)  de projets</t>
  </si>
  <si>
    <t>Assistant(s)  de recherche</t>
  </si>
  <si>
    <t>D. Équipement (partie admissible seulement)</t>
  </si>
  <si>
    <t>F. Frais de gestion et d'exploitation de propriété intellectuellle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</si>
  <si>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</si>
  <si>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</si>
  <si>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 xml:space="preserve"> Formulaire A3: Montage financier du projet (coûts directs)</t>
  </si>
  <si>
    <t xml:space="preserve">Type du projet: </t>
  </si>
  <si>
    <t>RÉSUMÉ DU MONTAGE FINANCIER DU PROJET</t>
  </si>
  <si>
    <t>Total des coûts directs en espèces du projet selon A2</t>
  </si>
  <si>
    <t xml:space="preserve">Total des dépenses admissibles du projet </t>
  </si>
  <si>
    <t xml:space="preserve">Vérification des revenu et des dépenses par IRPQ 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</si>
  <si>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</si>
  <si>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 xml:space="preserve">Coûts directs  </t>
  </si>
  <si>
    <t>Revenus</t>
  </si>
  <si>
    <t>Frais de gestion du CRIBIQ</t>
  </si>
  <si>
    <t xml:space="preserve">Calcul du ratio contributions industrielles </t>
  </si>
  <si>
    <t>Calcul du ratio contribution du MEIE aux coûts directs</t>
  </si>
  <si>
    <t xml:space="preserve">Calcul du ratio contribution des autres OSP </t>
  </si>
  <si>
    <t>Calcul du ratio contributions publiques aux coûts directs</t>
  </si>
  <si>
    <t>CONTRIBUTIONS PUBLIQUES AU PROJET</t>
  </si>
  <si>
    <t>Montant demandé au CRIBIQ</t>
  </si>
  <si>
    <t>Contribution aux coûts directs</t>
  </si>
  <si>
    <t xml:space="preserve">Contribution réels du MEIE aux frais de gestion du CRIBIQ </t>
  </si>
  <si>
    <t>Contribution du MEIE aux frais de gestion du CRIBIQ</t>
  </si>
  <si>
    <t>Contribution du MEI aux dépenses admissibles du projet</t>
  </si>
  <si>
    <t>Montant total demandé aux autres OSP</t>
  </si>
  <si>
    <t>Total autres OSP</t>
  </si>
  <si>
    <t>Total des organismes subventionnaires publics  aux coût directs</t>
  </si>
  <si>
    <t xml:space="preserve">CONTRIBUTIONS PRIVÉES AU PROJET </t>
  </si>
  <si>
    <t xml:space="preserve">Contributions industrielles </t>
  </si>
  <si>
    <t>Contribution en espèces aux  coûts directs</t>
  </si>
  <si>
    <t>Calcul RÉEL des frais de gestion du CRIBIQ de l'entreprise 1</t>
  </si>
  <si>
    <t>Contribution de l'entreprise 1 aux frais de gestion du CRIBIQ</t>
  </si>
  <si>
    <t>Prorata</t>
  </si>
  <si>
    <t>Frais indirects de la recherche</t>
  </si>
  <si>
    <t xml:space="preserve">Montant total demandé à l'industriel 1 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</si>
  <si>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</si>
  <si>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</si>
  <si>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</si>
  <si>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</si>
  <si>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>Montant total demandé à l'industriel 10</t>
  </si>
  <si>
    <t>Contributions en espèces des entreprises aux coûts directs du projet</t>
  </si>
  <si>
    <t>Total des contributions en nature des entreprises</t>
  </si>
  <si>
    <t>Remplissez d'abord le formulaire A5- contribution en nature</t>
  </si>
  <si>
    <t>Contributions considérées en nature des entreprises aux coûts directs du projet</t>
  </si>
  <si>
    <t xml:space="preserve">Total des Frais de gestion du CRIBIQ assumés par les entreprises incluant les taxes non récupérables </t>
  </si>
  <si>
    <t>Total des Frais indirects de la recherche assumés par les entreprises</t>
  </si>
  <si>
    <t>Montants totaux en espèces demandés aux entreprises</t>
  </si>
  <si>
    <t>REPARTITION DES FRAIS DE GESTION DU CRIBIQ</t>
  </si>
  <si>
    <t>Montants FG 
avant taxes</t>
  </si>
  <si>
    <t>Contribution des industriels au frais de gestion du CRIBIQ</t>
  </si>
  <si>
    <t xml:space="preserve">Calcul ETP impliqués dans le projet </t>
  </si>
  <si>
    <t>Durée du projet en semaines</t>
  </si>
  <si>
    <t xml:space="preserve">ETP sur la durée du projet </t>
  </si>
  <si>
    <t xml:space="preserve">Nombre d'heures travaillées par semaine pour un temps plein </t>
  </si>
  <si>
    <t>Personnel participant au projet</t>
  </si>
  <si>
    <t xml:space="preserve">Nb. d'heures/semaine d'implication </t>
  </si>
  <si>
    <t>Nb. de semaines d'implication</t>
  </si>
  <si>
    <t>ETP</t>
  </si>
  <si>
    <t>Chargé de porjets</t>
  </si>
  <si>
    <t>Étudiants (s) Maitrise</t>
  </si>
  <si>
    <t>Étudiant(s) doctorat</t>
  </si>
  <si>
    <t>Stagiaire(s) Postdoctoraux</t>
  </si>
  <si>
    <t>Autre</t>
  </si>
  <si>
    <t>Formulaire A4
Contribution des industriels et du CRIBIQ aux frais indirects de recherche (FIR)</t>
  </si>
  <si>
    <t xml:space="preserve">  </t>
  </si>
  <si>
    <t>Si les formulaires A1, A2 et A3 sont correctement remplis et n'affichent aucun message d'erreur, 
ce formulaire sera remplit automatiquement</t>
  </si>
  <si>
    <t>Postes budgétaires admissibles</t>
  </si>
  <si>
    <t>Salaires, traitement et avantages sociaux</t>
  </si>
  <si>
    <t>Bourses aux étudiants</t>
  </si>
  <si>
    <t>Produits consommables et fournitures</t>
  </si>
  <si>
    <t>Frais d'équipement</t>
  </si>
  <si>
    <t>Frais de déplacement</t>
  </si>
  <si>
    <t>Coût admissible pour le calcul des FIR</t>
  </si>
  <si>
    <t>Pourcentage du coût direct en espèces</t>
  </si>
  <si>
    <t xml:space="preserve"> Contribution du CRIBIQ aux dépenses admissibles</t>
  </si>
  <si>
    <t>Contributions détaillées aux FIR par le CRIBIQ et les partenaires industriels aux universités et CCTT</t>
  </si>
  <si>
    <t xml:space="preserve">Total FIR </t>
  </si>
  <si>
    <t>Total FIR industriels et CRIBIQ</t>
  </si>
  <si>
    <t>CRIBIQ</t>
  </si>
  <si>
    <t>Total par IRPQ</t>
  </si>
  <si>
    <t xml:space="preserve">Le calcul des FIR présenté au formulaire A4 est à titre indicatif. 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</si>
  <si>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</si>
  <si>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</si>
  <si>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Description ds contributions en nature des entreprises et comment elles sont essentielles à la réalisation du projet</t>
  </si>
  <si>
    <t>TOTAL</t>
  </si>
  <si>
    <t>Total des contributions industrielles en espèces + nature</t>
  </si>
  <si>
    <t>&lt;</t>
  </si>
  <si>
    <t>Num du projet</t>
  </si>
  <si>
    <t xml:space="preserve">NMT de départ </t>
  </si>
  <si>
    <t>Durée, mois</t>
  </si>
  <si>
    <t>NMT de fin</t>
  </si>
  <si>
    <t>Fiche Projet</t>
  </si>
  <si>
    <t>FGC</t>
  </si>
  <si>
    <t>Part CRIBIQ</t>
  </si>
  <si>
    <t>Part Industriel</t>
  </si>
  <si>
    <t>Taxes</t>
  </si>
  <si>
    <t>Demandeur principal</t>
  </si>
  <si>
    <t>Engag. CRIBIQ vs IRPQ</t>
  </si>
  <si>
    <t>Engag. OSP  envers IRPQ</t>
  </si>
  <si>
    <t>Type</t>
  </si>
  <si>
    <t>Montant</t>
  </si>
  <si>
    <t>FGC (Hors Taxes)</t>
  </si>
  <si>
    <t>Engag. Total  IND (En espèces)</t>
  </si>
  <si>
    <t>IND Participants (en nature)</t>
  </si>
  <si>
    <t>IND</t>
  </si>
  <si>
    <t>Mnt engagé pour le financement des coûts admissibles</t>
  </si>
  <si>
    <t>FIR industriel</t>
  </si>
  <si>
    <t>Montant total versé par l'industriel</t>
  </si>
  <si>
    <t>Mnt (nat.)</t>
  </si>
  <si>
    <t>MEIE</t>
  </si>
  <si>
    <t>NB  IND participants</t>
  </si>
  <si>
    <t>RATIOS</t>
  </si>
  <si>
    <t>% Coûts admissible pour FIR</t>
  </si>
  <si>
    <t>% FIR</t>
  </si>
  <si>
    <t>Mnt FIR</t>
  </si>
  <si>
    <t>Regroupt</t>
  </si>
  <si>
    <t>% MEIE</t>
  </si>
  <si>
    <t>% Public</t>
  </si>
  <si>
    <t>% Ind.</t>
  </si>
  <si>
    <t>Frais indirects de recherche des IRPQ</t>
  </si>
  <si>
    <t>Ventilation du Coût total du projet</t>
  </si>
  <si>
    <t>NB  IRPQ participants</t>
  </si>
  <si>
    <t>Coût admissibles</t>
  </si>
  <si>
    <t>FIR-CRIBIQ</t>
  </si>
  <si>
    <t>FIR-IND</t>
  </si>
  <si>
    <t>Coût total</t>
  </si>
  <si>
    <t>Univ</t>
  </si>
  <si>
    <t>CCTT</t>
  </si>
  <si>
    <t>Autres IRPQ</t>
  </si>
  <si>
    <t>Industriel(s)</t>
  </si>
  <si>
    <t>Institut(s) de recherche publique au Québec</t>
  </si>
  <si>
    <t>Autre(s) organisme(s) subventionnaires publics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</si>
  <si>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</si>
  <si>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</si>
  <si>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</si>
  <si>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</si>
  <si>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</si>
  <si>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</si>
  <si>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</si>
  <si>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</si>
  <si>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</si>
  <si>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</si>
  <si>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% CRIBIQ vs coût direct</t>
  </si>
  <si>
    <t>Industriels</t>
  </si>
  <si>
    <t>% Indus. vs coût direct</t>
  </si>
  <si>
    <t>CRSNG</t>
  </si>
  <si>
    <t>% public vs coûts dir.</t>
  </si>
  <si>
    <t>Fiche MEIE Budget</t>
  </si>
  <si>
    <t>Section 3</t>
  </si>
  <si>
    <t>Coût total du projet (y compris les FIR)</t>
  </si>
  <si>
    <t>Montant demandé au MEIE (y compris les FIR)</t>
  </si>
  <si>
    <t>Niveau de maturation technologique (NMT) de départ</t>
  </si>
  <si>
    <t>Niveau de maturation technologique (NMT) ciblé</t>
  </si>
  <si>
    <t>Section 4 Montage financier</t>
  </si>
  <si>
    <t xml:space="preserve">Poste de dépenses </t>
  </si>
  <si>
    <t>Salaires, traitements et avantages sociaux</t>
  </si>
  <si>
    <t>Bourses à des étudiants</t>
  </si>
  <si>
    <t>Matériel (produits consommables et fournitures)</t>
  </si>
  <si>
    <t>Achat ou location d’équipements</t>
  </si>
  <si>
    <t>Frais de déplacement et de séjour</t>
  </si>
  <si>
    <t>Frais de gestion du RSRI (5% maximum)</t>
  </si>
  <si>
    <t>Coûts directs :</t>
  </si>
  <si>
    <t>Frais indirects de recherche (FIR)</t>
  </si>
  <si>
    <t xml:space="preserve">Coût Total: </t>
  </si>
  <si>
    <t>2024-000-C118</t>
  </si>
  <si>
    <r>
      <t>B. Bourses aux étudiants</t>
    </r>
    <r>
      <rPr>
        <b/>
        <sz val="9"/>
        <color theme="5" tint="-0.249977111117893"/>
        <rFont val="Calibri"/>
        <family val="2"/>
        <scheme val="minor"/>
      </rPr>
      <t xml:space="preserve">                                                                             </t>
    </r>
    <r>
      <rPr>
        <b/>
        <sz val="10"/>
        <color theme="5" tint="-0.249977111117893"/>
        <rFont val="Calibri"/>
        <family val="2"/>
        <scheme val="minor"/>
      </rPr>
      <t>Représente un minimum de 20% du coût total du projet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</si>
</sst>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$&quot;_);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,##0.00\ &quot;$&quot;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</cellStyleXfs>
  <cellXfs count="839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16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5" fillId="0" borderId="0" xfId="0" applyFont="1"/>
    <xf numFmtId="0" fontId="29" fillId="0" borderId="0" xfId="0" applyFont="1"/>
    <xf numFmtId="0" fontId="23" fillId="0" borderId="0" xfId="0" applyFont="1"/>
    <xf numFmtId="0" fontId="0" fillId="0" borderId="0" xfId="0" applyAlignment="1">
      <alignment horizontal="right"/>
    </xf>
    <xf numFmtId="0" fontId="31" fillId="0" borderId="0" xfId="0" applyFont="1" applyAlignment="1">
      <alignment wrapText="1"/>
    </xf>
    <xf numFmtId="0" fontId="35" fillId="0" borderId="38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/>
    </xf>
    <xf numFmtId="0" fontId="11" fillId="2" borderId="54" xfId="0" applyFont="1" applyFill="1" applyBorder="1" applyAlignment="1">
      <alignment wrapText="1"/>
    </xf>
    <xf numFmtId="0" fontId="11" fillId="2" borderId="58" xfId="0" applyFont="1" applyFill="1" applyBorder="1"/>
    <xf numFmtId="0" fontId="28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10" fontId="40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10" fontId="40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4" fillId="0" borderId="60" xfId="3" applyFont="1" applyBorder="1" applyAlignment="1">
      <alignment wrapText="1"/>
    </xf>
    <xf numFmtId="164" fontId="45" fillId="0" borderId="1" xfId="3" applyNumberFormat="1" applyFont="1" applyBorder="1" applyAlignment="1">
      <alignment horizontal="right" wrapText="1"/>
    </xf>
    <xf numFmtId="0" fontId="11" fillId="0" borderId="0" xfId="0" applyFont="1"/>
    <xf numFmtId="0" fontId="0" fillId="0" borderId="67" xfId="0" applyBorder="1"/>
    <xf numFmtId="164" fontId="11" fillId="7" borderId="63" xfId="0" applyNumberFormat="1" applyFont="1" applyFill="1" applyBorder="1"/>
    <xf numFmtId="164" fontId="0" fillId="0" borderId="1" xfId="1" applyNumberFormat="1" applyFont="1" applyBorder="1" applyAlignment="1">
      <alignment horizontal="center"/>
    </xf>
    <xf numFmtId="10" fontId="11" fillId="0" borderId="1" xfId="2" applyNumberFormat="1" applyFont="1" applyBorder="1"/>
    <xf numFmtId="0" fontId="0" fillId="7" borderId="68" xfId="0" applyFill="1" applyBorder="1"/>
    <xf numFmtId="164" fontId="11" fillId="7" borderId="67" xfId="0" applyNumberFormat="1" applyFont="1" applyFill="1" applyBorder="1"/>
    <xf numFmtId="9" fontId="11" fillId="7" borderId="67" xfId="2" applyFont="1" applyFill="1" applyBorder="1"/>
    <xf numFmtId="0" fontId="11" fillId="0" borderId="0" xfId="0" applyFont="1" applyAlignment="1">
      <alignment horizontal="center"/>
    </xf>
    <xf numFmtId="0" fontId="38" fillId="12" borderId="60" xfId="0" applyFont="1" applyFill="1" applyBorder="1" applyAlignment="1">
      <alignment horizontal="center" wrapText="1"/>
    </xf>
    <xf numFmtId="0" fontId="43" fillId="14" borderId="1" xfId="3" applyFont="1" applyFill="1" applyBorder="1" applyAlignment="1">
      <alignment horizontal="center" vertical="center"/>
    </xf>
    <xf numFmtId="0" fontId="43" fillId="14" borderId="43" xfId="3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7" fontId="45" fillId="15" borderId="43" xfId="3" applyNumberFormat="1" applyFont="1" applyFill="1" applyBorder="1" applyAlignment="1">
      <alignment horizontal="right" wrapText="1"/>
    </xf>
    <xf numFmtId="9" fontId="11" fillId="12" borderId="67" xfId="0" applyNumberFormat="1" applyFont="1" applyFill="1" applyBorder="1" applyAlignment="1">
      <alignment horizontal="center" vertical="center"/>
    </xf>
    <xf numFmtId="0" fontId="38" fillId="0" borderId="6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10" fontId="11" fillId="0" borderId="0" xfId="0" applyNumberFormat="1" applyFont="1"/>
    <xf numFmtId="10" fontId="0" fillId="0" borderId="0" xfId="2" applyNumberFormat="1" applyFont="1"/>
    <xf numFmtId="0" fontId="6" fillId="0" borderId="0" xfId="0" applyFont="1" applyAlignment="1">
      <alignment vertical="center"/>
    </xf>
    <xf numFmtId="10" fontId="48" fillId="0" borderId="0" xfId="0" applyNumberFormat="1" applyFont="1"/>
    <xf numFmtId="0" fontId="46" fillId="0" borderId="0" xfId="3" applyFont="1" applyAlignment="1">
      <alignment vertical="center" wrapText="1"/>
    </xf>
    <xf numFmtId="164" fontId="11" fillId="8" borderId="63" xfId="0" applyNumberFormat="1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164" fontId="0" fillId="0" borderId="0" xfId="0" applyNumberFormat="1"/>
    <xf numFmtId="0" fontId="38" fillId="17" borderId="57" xfId="0" applyFont="1" applyFill="1" applyBorder="1" applyAlignment="1">
      <alignment horizontal="center" vertical="center"/>
    </xf>
    <xf numFmtId="0" fontId="38" fillId="17" borderId="40" xfId="0" applyFont="1" applyFill="1" applyBorder="1" applyAlignment="1">
      <alignment horizontal="center" vertical="center"/>
    </xf>
    <xf numFmtId="0" fontId="38" fillId="17" borderId="41" xfId="0" applyFont="1" applyFill="1" applyBorder="1" applyAlignment="1">
      <alignment horizontal="center" vertical="center" wrapText="1"/>
    </xf>
    <xf numFmtId="10" fontId="38" fillId="9" borderId="62" xfId="0" applyNumberFormat="1" applyFont="1" applyFill="1" applyBorder="1" applyAlignment="1">
      <alignment horizontal="center" vertical="center"/>
    </xf>
    <xf numFmtId="10" fontId="38" fillId="9" borderId="67" xfId="0" applyNumberFormat="1" applyFont="1" applyFill="1" applyBorder="1" applyAlignment="1">
      <alignment horizontal="center" vertical="center"/>
    </xf>
    <xf numFmtId="10" fontId="38" fillId="9" borderId="63" xfId="0" applyNumberFormat="1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6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3" xfId="0" applyFont="1" applyBorder="1" applyAlignment="1">
      <alignment horizontal="center" wrapText="1"/>
    </xf>
    <xf numFmtId="0" fontId="11" fillId="8" borderId="70" xfId="0" applyFont="1" applyFill="1" applyBorder="1"/>
    <xf numFmtId="0" fontId="11" fillId="0" borderId="13" xfId="0" applyFont="1" applyBorder="1" applyAlignment="1">
      <alignment horizontal="right"/>
    </xf>
    <xf numFmtId="164" fontId="52" fillId="0" borderId="60" xfId="1" applyNumberFormat="1" applyFont="1" applyBorder="1" applyAlignment="1">
      <alignment horizontal="center" wrapText="1"/>
    </xf>
    <xf numFmtId="164" fontId="52" fillId="0" borderId="15" xfId="1" applyNumberFormat="1" applyFont="1" applyBorder="1" applyAlignment="1">
      <alignment horizontal="center" wrapText="1"/>
    </xf>
    <xf numFmtId="164" fontId="52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3" fillId="0" borderId="1" xfId="1" applyNumberFormat="1" applyFont="1" applyBorder="1" applyAlignment="1">
      <alignment horizontal="center" wrapText="1"/>
    </xf>
    <xf numFmtId="164" fontId="11" fillId="8" borderId="70" xfId="0" applyNumberFormat="1" applyFont="1" applyFill="1" applyBorder="1"/>
    <xf numFmtId="0" fontId="50" fillId="0" borderId="13" xfId="0" applyFont="1" applyBorder="1" applyAlignment="1">
      <alignment horizontal="right"/>
    </xf>
    <xf numFmtId="10" fontId="38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8" fillId="9" borderId="71" xfId="0" applyNumberFormat="1" applyFont="1" applyFill="1" applyBorder="1" applyAlignment="1">
      <alignment horizontal="center" vertical="center"/>
    </xf>
    <xf numFmtId="164" fontId="52" fillId="0" borderId="1" xfId="1" applyNumberFormat="1" applyFont="1" applyBorder="1" applyAlignment="1">
      <alignment horizontal="center" wrapText="1"/>
    </xf>
    <xf numFmtId="10" fontId="38" fillId="9" borderId="72" xfId="0" applyNumberFormat="1" applyFont="1" applyFill="1" applyBorder="1" applyAlignment="1">
      <alignment horizontal="center" vertical="center"/>
    </xf>
    <xf numFmtId="10" fontId="38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40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8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164" fontId="53" fillId="3" borderId="62" xfId="1" applyNumberFormat="1" applyFont="1" applyFill="1" applyBorder="1" applyAlignment="1">
      <alignment horizontal="center" wrapText="1"/>
    </xf>
    <xf numFmtId="164" fontId="53" fillId="3" borderId="71" xfId="1" applyNumberFormat="1" applyFont="1" applyFill="1" applyBorder="1" applyAlignment="1">
      <alignment horizontal="center" wrapText="1"/>
    </xf>
    <xf numFmtId="164" fontId="53" fillId="3" borderId="67" xfId="1" applyNumberFormat="1" applyFont="1" applyFill="1" applyBorder="1" applyAlignment="1">
      <alignment horizontal="center" wrapText="1"/>
    </xf>
    <xf numFmtId="164" fontId="53" fillId="3" borderId="63" xfId="1" applyNumberFormat="1" applyFont="1" applyFill="1" applyBorder="1" applyAlignment="1">
      <alignment horizontal="center" wrapText="1"/>
    </xf>
    <xf numFmtId="164" fontId="11" fillId="3" borderId="63" xfId="0" applyNumberFormat="1" applyFont="1" applyFill="1" applyBorder="1"/>
    <xf numFmtId="164" fontId="11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3" fillId="11" borderId="16" xfId="3" applyFont="1" applyFill="1" applyBorder="1" applyAlignment="1">
      <alignment horizontal="center" vertical="center"/>
    </xf>
    <xf numFmtId="0" fontId="43" fillId="11" borderId="77" xfId="3" applyFont="1" applyFill="1" applyBorder="1" applyAlignment="1">
      <alignment horizontal="center" vertical="center"/>
    </xf>
    <xf numFmtId="0" fontId="43" fillId="11" borderId="78" xfId="3" applyFont="1" applyFill="1" applyBorder="1" applyAlignment="1">
      <alignment horizontal="center" vertical="center" wrapText="1"/>
    </xf>
    <xf numFmtId="164" fontId="45" fillId="0" borderId="15" xfId="3" applyNumberFormat="1" applyFont="1" applyBorder="1" applyAlignment="1">
      <alignment horizontal="right" wrapText="1"/>
    </xf>
    <xf numFmtId="164" fontId="11" fillId="0" borderId="1" xfId="1" applyNumberFormat="1" applyFont="1" applyBorder="1"/>
    <xf numFmtId="164" fontId="11" fillId="7" borderId="1" xfId="2" applyNumberFormat="1" applyFont="1" applyFill="1" applyBorder="1"/>
    <xf numFmtId="0" fontId="11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left" vertical="center" wrapText="1"/>
    </xf>
    <xf numFmtId="10" fontId="15" fillId="0" borderId="1" xfId="1" applyNumberFormat="1" applyFont="1" applyBorder="1" applyAlignment="1" applyProtection="1">
      <alignment horizontal="center"/>
      <protection locked="0" hidden="1"/>
    </xf>
    <xf numFmtId="10" fontId="15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5" fillId="0" borderId="15" xfId="1" applyNumberFormat="1" applyFont="1" applyBorder="1" applyAlignment="1" applyProtection="1">
      <alignment horizontal="center"/>
      <protection locked="0" hidden="1"/>
    </xf>
    <xf numFmtId="165" fontId="15" fillId="0" borderId="71" xfId="1" applyNumberFormat="1" applyFont="1" applyBorder="1" applyAlignment="1" applyProtection="1">
      <alignment horizontal="center"/>
      <protection locked="0" hidden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164" fontId="11" fillId="8" borderId="63" xfId="0" applyNumberFormat="1" applyFont="1" applyFill="1" applyBorder="1" applyAlignment="1">
      <alignment horizontal="center" vertical="center"/>
    </xf>
    <xf numFmtId="164" fontId="11" fillId="8" borderId="62" xfId="0" applyNumberFormat="1" applyFont="1" applyFill="1" applyBorder="1" applyAlignment="1">
      <alignment horizontal="center" vertical="center"/>
    </xf>
    <xf numFmtId="164" fontId="11" fillId="8" borderId="67" xfId="0" applyNumberFormat="1" applyFont="1" applyFill="1" applyBorder="1" applyAlignment="1">
      <alignment horizontal="center" vertical="center"/>
    </xf>
    <xf numFmtId="10" fontId="0" fillId="12" borderId="62" xfId="2" applyNumberFormat="1" applyFont="1" applyFill="1" applyBorder="1" applyAlignment="1">
      <alignment horizontal="center" vertical="center"/>
    </xf>
    <xf numFmtId="164" fontId="11" fillId="12" borderId="63" xfId="0" applyNumberFormat="1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2" fillId="0" borderId="0" xfId="0" applyFont="1"/>
    <xf numFmtId="164" fontId="32" fillId="0" borderId="0" xfId="1" applyNumberFormat="1" applyFont="1" applyFill="1" applyBorder="1"/>
    <xf numFmtId="0" fontId="0" fillId="0" borderId="0" xfId="0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5" fillId="0" borderId="37" xfId="0" applyFont="1" applyBorder="1" applyAlignment="1" applyProtection="1">
      <alignment horizontal="left" vertical="center" wrapText="1"/>
      <protection locked="0"/>
    </xf>
    <xf numFmtId="167" fontId="44" fillId="0" borderId="1" xfId="3" applyNumberFormat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right" vertical="center"/>
    </xf>
    <xf numFmtId="164" fontId="45" fillId="0" borderId="1" xfId="3" applyNumberFormat="1" applyFont="1" applyBorder="1" applyAlignment="1">
      <alignment horizontal="center" vertical="center" wrapText="1"/>
    </xf>
    <xf numFmtId="164" fontId="11" fillId="7" borderId="67" xfId="0" applyNumberFormat="1" applyFont="1" applyFill="1" applyBorder="1" applyAlignment="1">
      <alignment horizontal="center" vertical="center"/>
    </xf>
    <xf numFmtId="164" fontId="11" fillId="7" borderId="63" xfId="0" applyNumberFormat="1" applyFont="1" applyFill="1" applyBorder="1" applyAlignment="1">
      <alignment horizontal="center" vertical="center"/>
    </xf>
    <xf numFmtId="0" fontId="51" fillId="0" borderId="1" xfId="0" applyFont="1" applyBorder="1"/>
    <xf numFmtId="0" fontId="73" fillId="0" borderId="13" xfId="0" applyFont="1" applyBorder="1" applyAlignment="1" applyProtection="1">
      <alignment horizontal="center" vertical="center"/>
      <protection locked="0" hidden="1"/>
    </xf>
    <xf numFmtId="0" fontId="73" fillId="0" borderId="60" xfId="0" applyFont="1" applyBorder="1" applyAlignment="1" applyProtection="1">
      <alignment horizontal="center" vertical="center"/>
      <protection locked="0" hidden="1"/>
    </xf>
    <xf numFmtId="0" fontId="37" fillId="2" borderId="36" xfId="0" applyFont="1" applyFill="1" applyBorder="1" applyAlignment="1">
      <alignment vertical="center" wrapText="1"/>
    </xf>
    <xf numFmtId="0" fontId="37" fillId="2" borderId="64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horizontal="center" vertical="center"/>
    </xf>
    <xf numFmtId="0" fontId="29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6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15" fillId="0" borderId="42" xfId="1" applyNumberFormat="1" applyFont="1" applyBorder="1" applyAlignment="1" applyProtection="1">
      <alignment horizontal="center" vertical="center"/>
      <protection locked="0"/>
    </xf>
    <xf numFmtId="164" fontId="15" fillId="0" borderId="36" xfId="1" applyNumberFormat="1" applyFont="1" applyBorder="1" applyAlignment="1" applyProtection="1">
      <alignment horizontal="center" vertical="center"/>
      <protection locked="0"/>
    </xf>
    <xf numFmtId="164" fontId="15" fillId="0" borderId="74" xfId="1" applyNumberFormat="1" applyFont="1" applyBorder="1" applyAlignment="1" applyProtection="1">
      <alignment horizontal="center" vertical="center"/>
      <protection locked="0"/>
    </xf>
    <xf numFmtId="164" fontId="15" fillId="0" borderId="12" xfId="1" applyNumberFormat="1" applyFont="1" applyBorder="1" applyAlignment="1" applyProtection="1">
      <alignment horizontal="center" vertical="center"/>
      <protection locked="0"/>
    </xf>
    <xf numFmtId="164" fontId="15" fillId="0" borderId="15" xfId="1" applyNumberFormat="1" applyFont="1" applyBorder="1" applyAlignment="1" applyProtection="1">
      <alignment horizontal="center" vertical="center"/>
      <protection locked="0"/>
    </xf>
    <xf numFmtId="164" fontId="15" fillId="0" borderId="1" xfId="1" applyNumberFormat="1" applyFont="1" applyBorder="1" applyAlignment="1" applyProtection="1">
      <alignment horizontal="center" vertical="center"/>
      <protection locked="0"/>
    </xf>
    <xf numFmtId="164" fontId="15" fillId="0" borderId="34" xfId="1" applyNumberFormat="1" applyFont="1" applyBorder="1" applyAlignment="1" applyProtection="1">
      <alignment horizontal="center" vertical="center"/>
      <protection locked="0"/>
    </xf>
    <xf numFmtId="164" fontId="15" fillId="0" borderId="43" xfId="1" applyNumberFormat="1" applyFont="1" applyBorder="1" applyAlignment="1" applyProtection="1">
      <alignment horizontal="center" vertical="center"/>
      <protection locked="0"/>
    </xf>
    <xf numFmtId="164" fontId="15" fillId="0" borderId="45" xfId="1" applyNumberFormat="1" applyFont="1" applyBorder="1" applyAlignment="1" applyProtection="1">
      <alignment horizontal="center" vertical="center"/>
      <protection locked="0"/>
    </xf>
    <xf numFmtId="164" fontId="15" fillId="0" borderId="46" xfId="1" applyNumberFormat="1" applyFont="1" applyBorder="1" applyAlignment="1" applyProtection="1">
      <alignment horizontal="center" vertical="center"/>
      <protection locked="0"/>
    </xf>
    <xf numFmtId="164" fontId="15" fillId="0" borderId="87" xfId="1" applyNumberFormat="1" applyFont="1" applyBorder="1" applyAlignment="1" applyProtection="1">
      <alignment horizontal="center" vertical="center"/>
      <protection locked="0"/>
    </xf>
    <xf numFmtId="164" fontId="15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4" fillId="0" borderId="0" xfId="0" applyFont="1" applyAlignment="1">
      <alignment horizontal="left" vertical="top" wrapText="1"/>
    </xf>
    <xf numFmtId="164" fontId="79" fillId="22" borderId="89" xfId="0" applyNumberFormat="1" applyFont="1" applyFill="1" applyBorder="1" applyProtection="1">
      <protection locked="0"/>
    </xf>
    <xf numFmtId="0" fontId="30" fillId="0" borderId="0" xfId="0" applyFont="1" applyAlignment="1">
      <alignment horizontal="center" wrapText="1"/>
    </xf>
    <xf numFmtId="0" fontId="27" fillId="0" borderId="9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4" borderId="4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wrapText="1"/>
    </xf>
    <xf numFmtId="0" fontId="2" fillId="24" borderId="35" xfId="0" applyFont="1" applyFill="1" applyBorder="1"/>
    <xf numFmtId="0" fontId="27" fillId="24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4" borderId="10" xfId="1" applyFont="1" applyFill="1" applyBorder="1" applyAlignment="1">
      <alignment horizontal="center" vertical="center"/>
    </xf>
    <xf numFmtId="165" fontId="15" fillId="0" borderId="1" xfId="1" applyNumberFormat="1" applyFont="1" applyBorder="1" applyAlignment="1" applyProtection="1">
      <alignment horizontal="center" vertical="center"/>
      <protection locked="0" hidden="1"/>
    </xf>
    <xf numFmtId="165" fontId="15" fillId="0" borderId="60" xfId="1" applyNumberFormat="1" applyFont="1" applyFill="1" applyBorder="1" applyAlignment="1" applyProtection="1">
      <alignment horizontal="center"/>
      <protection locked="0" hidden="1"/>
    </xf>
    <xf numFmtId="165" fontId="15" fillId="0" borderId="62" xfId="1" applyNumberFormat="1" applyFont="1" applyFill="1" applyBorder="1" applyAlignment="1" applyProtection="1">
      <alignment horizontal="center"/>
      <protection locked="0" hidden="1"/>
    </xf>
    <xf numFmtId="165" fontId="15" fillId="0" borderId="60" xfId="1" applyNumberFormat="1" applyFont="1" applyBorder="1" applyAlignment="1" applyProtection="1">
      <alignment horizontal="center"/>
      <protection locked="0" hidden="1"/>
    </xf>
    <xf numFmtId="165" fontId="15" fillId="0" borderId="62" xfId="1" applyNumberFormat="1" applyFont="1" applyBorder="1" applyAlignment="1" applyProtection="1">
      <alignment horizontal="center"/>
      <protection locked="0" hidden="1"/>
    </xf>
    <xf numFmtId="165" fontId="15" fillId="28" borderId="1" xfId="1" applyNumberFormat="1" applyFont="1" applyFill="1" applyBorder="1" applyAlignment="1" applyProtection="1">
      <alignment horizontal="center"/>
      <protection locked="0" hidden="1"/>
    </xf>
    <xf numFmtId="165" fontId="15" fillId="28" borderId="36" xfId="1" applyNumberFormat="1" applyFont="1" applyFill="1" applyBorder="1" applyAlignment="1" applyProtection="1">
      <alignment horizontal="center"/>
      <protection locked="0" hidden="1"/>
    </xf>
    <xf numFmtId="165" fontId="15" fillId="28" borderId="12" xfId="1" applyNumberFormat="1" applyFont="1" applyFill="1" applyBorder="1" applyAlignment="1" applyProtection="1">
      <alignment horizontal="center"/>
      <protection locked="0" hidden="1"/>
    </xf>
    <xf numFmtId="165" fontId="15" fillId="28" borderId="43" xfId="1" applyNumberFormat="1" applyFont="1" applyFill="1" applyBorder="1" applyAlignment="1" applyProtection="1">
      <alignment horizontal="center"/>
      <protection locked="0" hidden="1"/>
    </xf>
    <xf numFmtId="165" fontId="15" fillId="28" borderId="67" xfId="1" applyNumberFormat="1" applyFont="1" applyFill="1" applyBorder="1" applyAlignment="1" applyProtection="1">
      <alignment horizontal="center"/>
      <protection locked="0" hidden="1"/>
    </xf>
    <xf numFmtId="165" fontId="15" fillId="28" borderId="63" xfId="1" applyNumberFormat="1" applyFont="1" applyFill="1" applyBorder="1" applyAlignment="1" applyProtection="1">
      <alignment horizontal="center"/>
      <protection locked="0" hidden="1"/>
    </xf>
    <xf numFmtId="165" fontId="15" fillId="28" borderId="74" xfId="1" applyNumberFormat="1" applyFont="1" applyFill="1" applyBorder="1" applyAlignment="1" applyProtection="1">
      <alignment horizontal="center"/>
      <protection locked="0" hidden="1"/>
    </xf>
    <xf numFmtId="165" fontId="15" fillId="28" borderId="34" xfId="1" applyNumberFormat="1" applyFont="1" applyFill="1" applyBorder="1" applyAlignment="1" applyProtection="1">
      <alignment horizontal="center"/>
      <protection locked="0" hidden="1"/>
    </xf>
    <xf numFmtId="165" fontId="15" fillId="28" borderId="75" xfId="1" applyNumberFormat="1" applyFont="1" applyFill="1" applyBorder="1" applyAlignment="1" applyProtection="1">
      <alignment horizontal="center"/>
      <protection locked="0" hidden="1"/>
    </xf>
    <xf numFmtId="0" fontId="66" fillId="0" borderId="0" xfId="0" applyFont="1"/>
    <xf numFmtId="165" fontId="15" fillId="28" borderId="77" xfId="1" applyNumberFormat="1" applyFont="1" applyFill="1" applyBorder="1" applyAlignment="1" applyProtection="1">
      <alignment horizontal="center"/>
      <protection locked="0" hidden="1"/>
    </xf>
    <xf numFmtId="165" fontId="15" fillId="28" borderId="78" xfId="1" applyNumberFormat="1" applyFont="1" applyFill="1" applyBorder="1" applyAlignment="1" applyProtection="1">
      <alignment horizontal="center"/>
      <protection locked="0" hidden="1"/>
    </xf>
    <xf numFmtId="0" fontId="40" fillId="0" borderId="0" xfId="0" applyFont="1"/>
    <xf numFmtId="0" fontId="14" fillId="4" borderId="34" xfId="0" applyFont="1" applyFill="1" applyBorder="1" applyAlignment="1" applyProtection="1">
      <alignment horizontal="right"/>
      <protection locked="0"/>
    </xf>
    <xf numFmtId="165" fontId="15" fillId="28" borderId="42" xfId="1" applyNumberFormat="1" applyFont="1" applyFill="1" applyBorder="1" applyAlignment="1" applyProtection="1">
      <alignment horizontal="center"/>
      <protection locked="0" hidden="1"/>
    </xf>
    <xf numFmtId="165" fontId="15" fillId="0" borderId="79" xfId="1" applyNumberFormat="1" applyFont="1" applyBorder="1" applyAlignment="1" applyProtection="1">
      <alignment horizontal="center"/>
      <protection locked="0" hidden="1"/>
    </xf>
    <xf numFmtId="0" fontId="14" fillId="4" borderId="43" xfId="0" applyFont="1" applyFill="1" applyBorder="1" applyAlignment="1" applyProtection="1">
      <alignment horizontal="right"/>
      <protection locked="0"/>
    </xf>
    <xf numFmtId="0" fontId="14" fillId="4" borderId="63" xfId="0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4" borderId="75" xfId="0" applyFont="1" applyFill="1" applyBorder="1" applyAlignment="1" applyProtection="1">
      <alignment horizontal="right"/>
      <protection locked="0"/>
    </xf>
    <xf numFmtId="165" fontId="1" fillId="24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1" xfId="1" applyNumberFormat="1" applyFont="1" applyFill="1" applyBorder="1" applyAlignment="1" applyProtection="1">
      <alignment horizontal="center" vertical="center" wrapText="1"/>
      <protection hidden="1"/>
    </xf>
    <xf numFmtId="165" fontId="15" fillId="4" borderId="60" xfId="1" applyNumberFormat="1" applyFont="1" applyFill="1" applyBorder="1" applyAlignment="1" applyProtection="1">
      <alignment horizontal="center"/>
      <protection locked="0" hidden="1"/>
    </xf>
    <xf numFmtId="165" fontId="15" fillId="4" borderId="62" xfId="1" applyNumberFormat="1" applyFont="1" applyFill="1" applyBorder="1" applyAlignment="1" applyProtection="1">
      <alignment horizontal="center"/>
      <protection locked="0" hidden="1"/>
    </xf>
    <xf numFmtId="165" fontId="11" fillId="24" borderId="3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1" fillId="24" borderId="80" xfId="0" applyFont="1" applyFill="1" applyBorder="1" applyAlignment="1">
      <alignment horizontal="center" vertical="center" wrapText="1"/>
    </xf>
    <xf numFmtId="0" fontId="82" fillId="24" borderId="81" xfId="0" applyFont="1" applyFill="1" applyBorder="1" applyAlignment="1">
      <alignment horizontal="center" vertical="center" wrapText="1"/>
    </xf>
    <xf numFmtId="165" fontId="4" fillId="24" borderId="32" xfId="1" applyNumberFormat="1" applyFont="1" applyFill="1" applyBorder="1" applyAlignment="1">
      <alignment horizontal="center" vertical="center"/>
    </xf>
    <xf numFmtId="165" fontId="15" fillId="28" borderId="10" xfId="1" applyNumberFormat="1" applyFont="1" applyFill="1" applyBorder="1" applyAlignment="1" applyProtection="1">
      <alignment horizontal="center"/>
      <protection locked="0" hidden="1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165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4" fontId="15" fillId="4" borderId="54" xfId="1" applyNumberFormat="1" applyFont="1" applyFill="1" applyBorder="1" applyProtection="1">
      <protection locked="0"/>
    </xf>
    <xf numFmtId="164" fontId="15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9" fillId="23" borderId="1" xfId="1" applyNumberFormat="1" applyFont="1" applyFill="1" applyBorder="1" applyAlignment="1" applyProtection="1">
      <alignment horizontal="center"/>
      <protection hidden="1"/>
    </xf>
    <xf numFmtId="168" fontId="2" fillId="23" borderId="67" xfId="1" applyNumberFormat="1" applyFont="1" applyFill="1" applyBorder="1" applyAlignment="1">
      <alignment vertical="center" wrapText="1"/>
    </xf>
    <xf numFmtId="165" fontId="15" fillId="23" borderId="38" xfId="1" applyNumberFormat="1" applyFont="1" applyFill="1" applyBorder="1" applyAlignment="1">
      <alignment horizontal="center"/>
    </xf>
    <xf numFmtId="165" fontId="2" fillId="23" borderId="72" xfId="1" applyNumberFormat="1" applyFont="1" applyFill="1" applyBorder="1" applyAlignment="1">
      <alignment horizontal="center"/>
    </xf>
    <xf numFmtId="165" fontId="15" fillId="23" borderId="54" xfId="1" applyNumberFormat="1" applyFont="1" applyFill="1" applyBorder="1" applyAlignment="1">
      <alignment horizontal="center"/>
    </xf>
    <xf numFmtId="165" fontId="15" fillId="23" borderId="42" xfId="1" applyNumberFormat="1" applyFont="1" applyFill="1" applyBorder="1" applyAlignment="1">
      <alignment horizontal="center"/>
    </xf>
    <xf numFmtId="165" fontId="4" fillId="23" borderId="98" xfId="1" applyNumberFormat="1" applyFont="1" applyFill="1" applyBorder="1" applyAlignment="1">
      <alignment horizontal="center"/>
    </xf>
    <xf numFmtId="165" fontId="15" fillId="23" borderId="72" xfId="1" applyNumberFormat="1" applyFont="1" applyFill="1" applyBorder="1" applyAlignment="1">
      <alignment horizontal="center"/>
    </xf>
    <xf numFmtId="165" fontId="15" fillId="23" borderId="54" xfId="1" applyNumberFormat="1" applyFont="1" applyFill="1" applyBorder="1" applyAlignment="1" applyProtection="1">
      <alignment horizontal="center" wrapText="1"/>
      <protection hidden="1"/>
    </xf>
    <xf numFmtId="165" fontId="15" fillId="23" borderId="12" xfId="1" applyNumberFormat="1" applyFont="1" applyFill="1" applyBorder="1" applyAlignment="1">
      <alignment horizontal="center" wrapText="1"/>
    </xf>
    <xf numFmtId="165" fontId="15" fillId="23" borderId="12" xfId="1" applyNumberFormat="1" applyFont="1" applyFill="1" applyBorder="1" applyAlignment="1" applyProtection="1">
      <alignment horizontal="center" wrapText="1"/>
      <protection hidden="1"/>
    </xf>
    <xf numFmtId="165" fontId="4" fillId="23" borderId="19" xfId="1" applyNumberFormat="1" applyFont="1" applyFill="1" applyBorder="1" applyAlignment="1">
      <alignment horizontal="center"/>
    </xf>
    <xf numFmtId="165" fontId="15" fillId="23" borderId="43" xfId="1" applyNumberFormat="1" applyFont="1" applyFill="1" applyBorder="1" applyAlignment="1">
      <alignment horizontal="center"/>
    </xf>
    <xf numFmtId="165" fontId="15" fillId="23" borderId="14" xfId="1" applyNumberFormat="1" applyFont="1" applyFill="1" applyBorder="1" applyAlignment="1">
      <alignment horizontal="center"/>
    </xf>
    <xf numFmtId="165" fontId="15" fillId="23" borderId="63" xfId="1" applyNumberFormat="1" applyFont="1" applyFill="1" applyBorder="1" applyAlignment="1">
      <alignment horizontal="center"/>
    </xf>
    <xf numFmtId="165" fontId="15" fillId="23" borderId="76" xfId="1" applyNumberFormat="1" applyFont="1" applyFill="1" applyBorder="1" applyAlignment="1">
      <alignment horizontal="center"/>
    </xf>
    <xf numFmtId="0" fontId="40" fillId="23" borderId="60" xfId="0" applyFont="1" applyFill="1" applyBorder="1" applyAlignment="1">
      <alignment horizontal="right"/>
    </xf>
    <xf numFmtId="0" fontId="40" fillId="23" borderId="62" xfId="0" applyFont="1" applyFill="1" applyBorder="1" applyAlignment="1">
      <alignment horizontal="right"/>
    </xf>
    <xf numFmtId="0" fontId="7" fillId="23" borderId="60" xfId="0" applyFont="1" applyFill="1" applyBorder="1" applyAlignment="1" applyProtection="1">
      <alignment horizontal="right"/>
      <protection locked="0"/>
    </xf>
    <xf numFmtId="0" fontId="7" fillId="23" borderId="62" xfId="0" applyFont="1" applyFill="1" applyBorder="1" applyAlignment="1" applyProtection="1">
      <alignment horizontal="right"/>
      <protection locked="0"/>
    </xf>
    <xf numFmtId="165" fontId="15" fillId="23" borderId="43" xfId="1" applyNumberFormat="1" applyFont="1" applyFill="1" applyBorder="1" applyAlignment="1" applyProtection="1">
      <alignment horizontal="center"/>
      <protection locked="0" hidden="1"/>
    </xf>
    <xf numFmtId="165" fontId="15" fillId="23" borderId="63" xfId="1" applyNumberFormat="1" applyFont="1" applyFill="1" applyBorder="1" applyAlignment="1" applyProtection="1">
      <alignment horizontal="center"/>
      <protection locked="0" hidden="1"/>
    </xf>
    <xf numFmtId="165" fontId="15" fillId="28" borderId="81" xfId="1" applyNumberFormat="1" applyFont="1" applyFill="1" applyBorder="1" applyAlignment="1" applyProtection="1">
      <alignment horizontal="center"/>
      <protection locked="0" hidden="1"/>
    </xf>
    <xf numFmtId="165" fontId="15" fillId="23" borderId="10" xfId="1" applyNumberFormat="1" applyFont="1" applyFill="1" applyBorder="1" applyAlignment="1">
      <alignment horizontal="center" vertical="center"/>
    </xf>
    <xf numFmtId="165" fontId="15" fillId="0" borderId="80" xfId="1" applyNumberFormat="1" applyFont="1" applyBorder="1" applyAlignment="1" applyProtection="1">
      <alignment horizontal="center" vertical="center"/>
      <protection locked="0" hidden="1"/>
    </xf>
    <xf numFmtId="165" fontId="15" fillId="0" borderId="5" xfId="1" applyNumberFormat="1" applyFont="1" applyFill="1" applyBorder="1" applyAlignment="1" applyProtection="1">
      <alignment horizontal="center"/>
      <protection locked="0" hidden="1"/>
    </xf>
    <xf numFmtId="165" fontId="14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5" fillId="0" borderId="6" xfId="1" applyNumberFormat="1" applyFont="1" applyFill="1" applyBorder="1" applyAlignment="1">
      <alignment horizontal="center" vertical="center"/>
    </xf>
    <xf numFmtId="165" fontId="83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5" fillId="0" borderId="81" xfId="1" applyNumberFormat="1" applyFont="1" applyBorder="1" applyAlignment="1" applyProtection="1">
      <alignment horizontal="center" vertical="center"/>
      <protection locked="0" hidden="1"/>
    </xf>
    <xf numFmtId="165" fontId="15" fillId="0" borderId="80" xfId="1" applyNumberFormat="1" applyFont="1" applyBorder="1" applyAlignment="1" applyProtection="1">
      <alignment horizontal="center"/>
      <protection locked="0" hidden="1"/>
    </xf>
    <xf numFmtId="165" fontId="2" fillId="29" borderId="32" xfId="1" applyNumberFormat="1" applyFont="1" applyFill="1" applyBorder="1" applyAlignment="1">
      <alignment horizontal="center"/>
    </xf>
    <xf numFmtId="10" fontId="4" fillId="23" borderId="80" xfId="2" applyNumberFormat="1" applyFont="1" applyFill="1" applyBorder="1" applyAlignment="1">
      <alignment vertical="center" wrapText="1"/>
    </xf>
    <xf numFmtId="165" fontId="15" fillId="23" borderId="10" xfId="1" applyNumberFormat="1" applyFont="1" applyFill="1" applyBorder="1" applyAlignment="1">
      <alignment horizontal="center"/>
    </xf>
    <xf numFmtId="165" fontId="15" fillId="29" borderId="4" xfId="1" applyNumberFormat="1" applyFont="1" applyFill="1" applyBorder="1" applyAlignment="1">
      <alignment horizontal="center"/>
    </xf>
    <xf numFmtId="165" fontId="15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/>
    </xf>
    <xf numFmtId="165" fontId="15" fillId="4" borderId="0" xfId="1" applyNumberFormat="1" applyFont="1" applyFill="1" applyBorder="1" applyAlignment="1">
      <alignment horizontal="center" vertical="center"/>
    </xf>
    <xf numFmtId="165" fontId="15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2" fillId="0" borderId="0" xfId="0" applyFont="1" applyAlignment="1">
      <alignment horizontal="left" vertical="top"/>
    </xf>
    <xf numFmtId="0" fontId="59" fillId="0" borderId="0" xfId="0" applyFont="1" applyAlignment="1">
      <alignment horizontal="center" wrapText="1"/>
    </xf>
    <xf numFmtId="165" fontId="15" fillId="29" borderId="1" xfId="1" applyNumberFormat="1" applyFont="1" applyFill="1" applyBorder="1" applyAlignment="1">
      <alignment horizontal="center" vertical="center"/>
    </xf>
    <xf numFmtId="164" fontId="31" fillId="10" borderId="14" xfId="1" applyNumberFormat="1" applyFont="1" applyFill="1" applyBorder="1"/>
    <xf numFmtId="164" fontId="4" fillId="10" borderId="14" xfId="1" applyNumberFormat="1" applyFont="1" applyFill="1" applyBorder="1"/>
    <xf numFmtId="10" fontId="31" fillId="10" borderId="14" xfId="2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1" fillId="24" borderId="54" xfId="0" applyFont="1" applyFill="1" applyBorder="1" applyAlignment="1">
      <alignment horizontal="center"/>
    </xf>
    <xf numFmtId="0" fontId="11" fillId="24" borderId="36" xfId="0" applyFont="1" applyFill="1" applyBorder="1" applyAlignment="1">
      <alignment horizontal="center"/>
    </xf>
    <xf numFmtId="0" fontId="11" fillId="24" borderId="12" xfId="0" applyFont="1" applyFill="1" applyBorder="1" applyAlignment="1">
      <alignment horizontal="center"/>
    </xf>
    <xf numFmtId="10" fontId="11" fillId="24" borderId="62" xfId="0" applyNumberFormat="1" applyFont="1" applyFill="1" applyBorder="1" applyAlignment="1">
      <alignment horizontal="center" vertical="center"/>
    </xf>
    <xf numFmtId="10" fontId="11" fillId="24" borderId="67" xfId="0" applyNumberFormat="1" applyFont="1" applyFill="1" applyBorder="1" applyAlignment="1">
      <alignment horizontal="center" vertical="center"/>
    </xf>
    <xf numFmtId="10" fontId="11" fillId="24" borderId="63" xfId="0" applyNumberFormat="1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11" fillId="24" borderId="60" xfId="0" applyFont="1" applyFill="1" applyBorder="1" applyAlignment="1">
      <alignment horizontal="center"/>
    </xf>
    <xf numFmtId="0" fontId="2" fillId="29" borderId="62" xfId="0" applyFont="1" applyFill="1" applyBorder="1" applyAlignment="1">
      <alignment horizontal="center"/>
    </xf>
    <xf numFmtId="164" fontId="11" fillId="29" borderId="67" xfId="1" applyNumberFormat="1" applyFont="1" applyFill="1" applyBorder="1" applyAlignment="1">
      <alignment horizontal="center"/>
    </xf>
    <xf numFmtId="164" fontId="11" fillId="29" borderId="63" xfId="1" applyNumberFormat="1" applyFont="1" applyFill="1" applyBorder="1" applyAlignment="1">
      <alignment horizontal="center"/>
    </xf>
    <xf numFmtId="164" fontId="0" fillId="29" borderId="36" xfId="1" applyNumberFormat="1" applyFont="1" applyFill="1" applyBorder="1" applyAlignment="1">
      <alignment horizontal="center"/>
    </xf>
    <xf numFmtId="164" fontId="0" fillId="29" borderId="1" xfId="1" applyNumberFormat="1" applyFont="1" applyFill="1" applyBorder="1" applyAlignment="1">
      <alignment horizontal="center"/>
    </xf>
    <xf numFmtId="0" fontId="11" fillId="29" borderId="61" xfId="0" applyFont="1" applyFill="1" applyBorder="1" applyAlignment="1">
      <alignment horizontal="right" vertical="center"/>
    </xf>
    <xf numFmtId="0" fontId="11" fillId="29" borderId="38" xfId="0" applyFont="1" applyFill="1" applyBorder="1" applyAlignment="1">
      <alignment horizontal="right" vertical="center" wrapText="1"/>
    </xf>
    <xf numFmtId="0" fontId="11" fillId="29" borderId="72" xfId="0" applyFont="1" applyFill="1" applyBorder="1" applyAlignment="1">
      <alignment horizontal="right" vertical="center" wrapText="1"/>
    </xf>
    <xf numFmtId="0" fontId="11" fillId="29" borderId="32" xfId="0" applyFont="1" applyFill="1" applyBorder="1" applyAlignment="1">
      <alignment horizontal="right" wrapText="1"/>
    </xf>
    <xf numFmtId="0" fontId="63" fillId="29" borderId="98" xfId="0" applyFont="1" applyFill="1" applyBorder="1"/>
    <xf numFmtId="0" fontId="7" fillId="29" borderId="38" xfId="0" applyFont="1" applyFill="1" applyBorder="1" applyAlignment="1">
      <alignment horizontal="right"/>
    </xf>
    <xf numFmtId="166" fontId="80" fillId="30" borderId="91" xfId="0" applyNumberFormat="1" applyFont="1" applyFill="1" applyBorder="1"/>
    <xf numFmtId="42" fontId="79" fillId="30" borderId="92" xfId="0" applyNumberFormat="1" applyFont="1" applyFill="1" applyBorder="1"/>
    <xf numFmtId="166" fontId="80" fillId="30" borderId="102" xfId="0" applyNumberFormat="1" applyFont="1" applyFill="1" applyBorder="1"/>
    <xf numFmtId="42" fontId="79" fillId="30" borderId="88" xfId="0" applyNumberFormat="1" applyFont="1" applyFill="1" applyBorder="1"/>
    <xf numFmtId="0" fontId="7" fillId="29" borderId="38" xfId="0" applyFont="1" applyFill="1" applyBorder="1" applyAlignment="1">
      <alignment horizontal="right" vertical="center"/>
    </xf>
    <xf numFmtId="0" fontId="7" fillId="29" borderId="72" xfId="0" applyFont="1" applyFill="1" applyBorder="1" applyAlignment="1">
      <alignment horizontal="right"/>
    </xf>
    <xf numFmtId="0" fontId="63" fillId="29" borderId="32" xfId="0" applyFont="1" applyFill="1" applyBorder="1"/>
    <xf numFmtId="0" fontId="7" fillId="29" borderId="98" xfId="0" applyFont="1" applyFill="1" applyBorder="1" applyAlignment="1">
      <alignment horizontal="right"/>
    </xf>
    <xf numFmtId="0" fontId="63" fillId="29" borderId="61" xfId="0" applyFont="1" applyFill="1" applyBorder="1"/>
    <xf numFmtId="0" fontId="7" fillId="29" borderId="103" xfId="0" applyFont="1" applyFill="1" applyBorder="1" applyAlignment="1">
      <alignment horizontal="right"/>
    </xf>
    <xf numFmtId="9" fontId="78" fillId="29" borderId="107" xfId="2" applyFont="1" applyFill="1" applyBorder="1" applyAlignment="1"/>
    <xf numFmtId="9" fontId="78" fillId="29" borderId="108" xfId="2" applyFont="1" applyFill="1" applyBorder="1" applyAlignment="1"/>
    <xf numFmtId="9" fontId="78" fillId="29" borderId="90" xfId="2" applyFont="1" applyFill="1" applyBorder="1" applyAlignment="1"/>
    <xf numFmtId="9" fontId="78" fillId="29" borderId="99" xfId="2" applyFont="1" applyFill="1" applyBorder="1" applyAlignment="1"/>
    <xf numFmtId="0" fontId="81" fillId="29" borderId="98" xfId="0" applyFont="1" applyFill="1" applyBorder="1" applyAlignment="1">
      <alignment horizontal="right"/>
    </xf>
    <xf numFmtId="0" fontId="81" fillId="29" borderId="38" xfId="0" applyFont="1" applyFill="1" applyBorder="1" applyAlignment="1">
      <alignment horizontal="right"/>
    </xf>
    <xf numFmtId="49" fontId="2" fillId="29" borderId="72" xfId="0" applyNumberFormat="1" applyFont="1" applyFill="1" applyBorder="1" applyAlignment="1">
      <alignment horizontal="right"/>
    </xf>
    <xf numFmtId="0" fontId="7" fillId="29" borderId="13" xfId="0" applyFont="1" applyFill="1" applyBorder="1" applyAlignment="1">
      <alignment horizontal="right"/>
    </xf>
    <xf numFmtId="166" fontId="62" fillId="29" borderId="38" xfId="1" applyNumberFormat="1" applyFont="1" applyFill="1" applyBorder="1"/>
    <xf numFmtId="0" fontId="7" fillId="29" borderId="68" xfId="0" applyFont="1" applyFill="1" applyBorder="1" applyAlignment="1">
      <alignment horizontal="right" wrapText="1"/>
    </xf>
    <xf numFmtId="0" fontId="7" fillId="29" borderId="11" xfId="0" applyFont="1" applyFill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0" fillId="20" borderId="20" xfId="0" applyFill="1" applyBorder="1"/>
    <xf numFmtId="164" fontId="31" fillId="10" borderId="76" xfId="1" applyNumberFormat="1" applyFont="1" applyFill="1" applyBorder="1"/>
    <xf numFmtId="0" fontId="28" fillId="0" borderId="0" xfId="0" applyFont="1" applyAlignment="1">
      <alignment vertical="center" wrapText="1"/>
    </xf>
    <xf numFmtId="0" fontId="11" fillId="6" borderId="40" xfId="0" applyFont="1" applyFill="1" applyBorder="1" applyAlignment="1">
      <alignment horizontal="center" vertical="center" wrapText="1"/>
    </xf>
    <xf numFmtId="9" fontId="11" fillId="0" borderId="19" xfId="2" applyFont="1" applyBorder="1" applyAlignment="1" applyProtection="1">
      <alignment horizontal="center" vertical="center"/>
      <protection locked="0"/>
    </xf>
    <xf numFmtId="9" fontId="11" fillId="0" borderId="14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20" fillId="0" borderId="98" xfId="0" applyFont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/>
      <protection locked="0" hidden="1"/>
    </xf>
    <xf numFmtId="0" fontId="20" fillId="0" borderId="72" xfId="0" applyFont="1" applyBorder="1" applyAlignment="1" applyProtection="1">
      <alignment horizontal="center"/>
      <protection locked="0" hidden="1"/>
    </xf>
    <xf numFmtId="0" fontId="75" fillId="0" borderId="27" xfId="0" applyFont="1" applyBorder="1" applyAlignment="1" applyProtection="1">
      <alignment horizontal="center" vertical="center" wrapText="1"/>
      <protection locked="0" hidden="1"/>
    </xf>
    <xf numFmtId="0" fontId="75" fillId="0" borderId="18" xfId="0" applyFont="1" applyBorder="1" applyAlignment="1" applyProtection="1">
      <alignment horizontal="center" vertical="center" wrapText="1"/>
      <protection locked="0" hidden="1"/>
    </xf>
    <xf numFmtId="0" fontId="75" fillId="0" borderId="82" xfId="0" applyFont="1" applyBorder="1" applyAlignment="1" applyProtection="1">
      <alignment horizontal="center" vertical="center" wrapText="1"/>
      <protection locked="0" hidden="1"/>
    </xf>
    <xf numFmtId="0" fontId="11" fillId="6" borderId="98" xfId="0" applyFont="1" applyFill="1" applyBorder="1" applyAlignment="1">
      <alignment horizontal="left" vertical="center"/>
    </xf>
    <xf numFmtId="0" fontId="91" fillId="6" borderId="20" xfId="0" applyFont="1" applyFill="1" applyBorder="1" applyAlignment="1">
      <alignment horizontal="center" vertical="center" wrapText="1"/>
    </xf>
    <xf numFmtId="0" fontId="69" fillId="26" borderId="3" xfId="0" applyFont="1" applyFill="1" applyBorder="1" applyAlignment="1">
      <alignment horizontal="left" vertical="center"/>
    </xf>
    <xf numFmtId="0" fontId="70" fillId="26" borderId="3" xfId="0" applyFont="1" applyFill="1" applyBorder="1" applyAlignment="1">
      <alignment horizontal="center" vertical="center"/>
    </xf>
    <xf numFmtId="0" fontId="92" fillId="24" borderId="8" xfId="0" applyFont="1" applyFill="1" applyBorder="1" applyAlignment="1">
      <alignment horizontal="left" vertical="center" wrapText="1"/>
    </xf>
    <xf numFmtId="0" fontId="92" fillId="24" borderId="32" xfId="0" applyFont="1" applyFill="1" applyBorder="1" applyAlignment="1">
      <alignment horizontal="center" vertical="center"/>
    </xf>
    <xf numFmtId="0" fontId="92" fillId="24" borderId="39" xfId="0" applyFont="1" applyFill="1" applyBorder="1" applyAlignment="1">
      <alignment horizontal="center" vertical="center"/>
    </xf>
    <xf numFmtId="0" fontId="92" fillId="24" borderId="40" xfId="0" applyFont="1" applyFill="1" applyBorder="1" applyAlignment="1">
      <alignment horizontal="center" vertical="center"/>
    </xf>
    <xf numFmtId="0" fontId="89" fillId="24" borderId="40" xfId="0" applyFont="1" applyFill="1" applyBorder="1" applyAlignment="1">
      <alignment horizontal="center" vertical="center"/>
    </xf>
    <xf numFmtId="0" fontId="89" fillId="24" borderId="84" xfId="0" applyFont="1" applyFill="1" applyBorder="1" applyAlignment="1">
      <alignment horizontal="center" vertical="center"/>
    </xf>
    <xf numFmtId="0" fontId="89" fillId="24" borderId="81" xfId="0" applyFont="1" applyFill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29" borderId="19" xfId="1" applyNumberFormat="1" applyFont="1" applyFill="1" applyBorder="1" applyAlignment="1">
      <alignment vertical="center"/>
    </xf>
    <xf numFmtId="164" fontId="15" fillId="29" borderId="14" xfId="1" applyNumberFormat="1" applyFont="1" applyFill="1" applyBorder="1" applyAlignment="1">
      <alignment vertical="center"/>
    </xf>
    <xf numFmtId="164" fontId="15" fillId="29" borderId="44" xfId="1" applyNumberFormat="1" applyFont="1" applyFill="1" applyBorder="1" applyAlignment="1">
      <alignment vertical="center"/>
    </xf>
    <xf numFmtId="164" fontId="2" fillId="29" borderId="33" xfId="1" applyNumberFormat="1" applyFont="1" applyFill="1" applyBorder="1" applyAlignment="1">
      <alignment vertical="center"/>
    </xf>
    <xf numFmtId="164" fontId="2" fillId="29" borderId="48" xfId="1" applyNumberFormat="1" applyFont="1" applyFill="1" applyBorder="1" applyAlignment="1">
      <alignment vertical="center"/>
    </xf>
    <xf numFmtId="164" fontId="2" fillId="29" borderId="49" xfId="1" applyNumberFormat="1" applyFont="1" applyFill="1" applyBorder="1" applyAlignment="1">
      <alignment vertical="center"/>
    </xf>
    <xf numFmtId="0" fontId="22" fillId="29" borderId="32" xfId="0" applyFont="1" applyFill="1" applyBorder="1" applyAlignment="1">
      <alignment horizontal="left" vertical="center" wrapText="1"/>
    </xf>
    <xf numFmtId="42" fontId="22" fillId="29" borderId="6" xfId="0" applyNumberFormat="1" applyFont="1" applyFill="1" applyBorder="1" applyAlignment="1">
      <alignment horizontal="center" vertical="center"/>
    </xf>
    <xf numFmtId="0" fontId="4" fillId="29" borderId="33" xfId="0" applyFont="1" applyFill="1" applyBorder="1" applyAlignment="1">
      <alignment horizontal="right" vertical="center" wrapText="1"/>
    </xf>
    <xf numFmtId="2" fontId="21" fillId="0" borderId="10" xfId="0" applyNumberFormat="1" applyFont="1" applyBorder="1" applyAlignment="1">
      <alignment horizontal="center"/>
    </xf>
    <xf numFmtId="0" fontId="5" fillId="1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19" borderId="1" xfId="0" applyFont="1" applyFill="1" applyBorder="1"/>
    <xf numFmtId="0" fontId="59" fillId="0" borderId="0" xfId="0" applyFont="1" applyAlignment="1">
      <alignment wrapText="1"/>
    </xf>
    <xf numFmtId="0" fontId="11" fillId="25" borderId="98" xfId="0" applyFont="1" applyFill="1" applyBorder="1" applyAlignment="1">
      <alignment vertical="center" wrapText="1"/>
    </xf>
    <xf numFmtId="0" fontId="11" fillId="25" borderId="38" xfId="0" applyFont="1" applyFill="1" applyBorder="1" applyAlignment="1">
      <alignment vertical="center" wrapText="1"/>
    </xf>
    <xf numFmtId="0" fontId="11" fillId="25" borderId="72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21" fillId="0" borderId="0" xfId="0" applyFont="1" applyAlignment="1" applyProtection="1">
      <alignment horizontal="center" vertical="center" wrapText="1"/>
      <protection hidden="1"/>
    </xf>
    <xf numFmtId="10" fontId="68" fillId="0" borderId="0" xfId="2" applyNumberFormat="1" applyFont="1" applyBorder="1" applyAlignment="1">
      <alignment vertical="center" wrapText="1"/>
    </xf>
    <xf numFmtId="0" fontId="82" fillId="17" borderId="98" xfId="0" applyFont="1" applyFill="1" applyBorder="1" applyAlignment="1" applyProtection="1">
      <alignment horizontal="center"/>
      <protection hidden="1"/>
    </xf>
    <xf numFmtId="0" fontId="82" fillId="17" borderId="38" xfId="0" applyFont="1" applyFill="1" applyBorder="1" applyAlignment="1" applyProtection="1">
      <alignment horizontal="center"/>
      <protection hidden="1"/>
    </xf>
    <xf numFmtId="0" fontId="82" fillId="17" borderId="72" xfId="0" applyFont="1" applyFill="1" applyBorder="1" applyAlignment="1" applyProtection="1">
      <alignment horizontal="center"/>
      <protection hidden="1"/>
    </xf>
    <xf numFmtId="0" fontId="56" fillId="29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5" fillId="27" borderId="38" xfId="0" applyFont="1" applyFill="1" applyBorder="1" applyAlignment="1">
      <alignment horizontal="center"/>
    </xf>
    <xf numFmtId="0" fontId="15" fillId="27" borderId="98" xfId="0" applyFont="1" applyFill="1" applyBorder="1" applyAlignment="1">
      <alignment horizontal="center"/>
    </xf>
    <xf numFmtId="0" fontId="21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2" fontId="2" fillId="29" borderId="1" xfId="0" applyNumberFormat="1" applyFont="1" applyFill="1" applyBorder="1" applyAlignment="1">
      <alignment horizontal="center" vertical="center"/>
    </xf>
    <xf numFmtId="2" fontId="26" fillId="29" borderId="1" xfId="0" applyNumberFormat="1" applyFont="1" applyFill="1" applyBorder="1" applyAlignment="1">
      <alignment horizontal="center"/>
    </xf>
    <xf numFmtId="2" fontId="26" fillId="29" borderId="1" xfId="0" applyNumberFormat="1" applyFont="1" applyFill="1" applyBorder="1" applyAlignment="1">
      <alignment horizontal="center" vertical="center"/>
    </xf>
    <xf numFmtId="0" fontId="96" fillId="0" borderId="0" xfId="0" applyFont="1"/>
    <xf numFmtId="0" fontId="72" fillId="0" borderId="0" xfId="0" applyFont="1" applyAlignment="1" applyProtection="1">
      <alignment vertical="center" wrapText="1"/>
      <protection locked="0"/>
    </xf>
    <xf numFmtId="0" fontId="56" fillId="0" borderId="0" xfId="0" applyFont="1" applyAlignment="1" applyProtection="1">
      <alignment vertical="center" wrapText="1"/>
      <protection locked="0" hidden="1"/>
    </xf>
    <xf numFmtId="0" fontId="2" fillId="29" borderId="1" xfId="0" applyFont="1" applyFill="1" applyBorder="1" applyAlignment="1">
      <alignment horizontal="right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right" vertical="center"/>
    </xf>
    <xf numFmtId="0" fontId="28" fillId="29" borderId="1" xfId="0" applyFont="1" applyFill="1" applyBorder="1" applyAlignment="1">
      <alignment horizontal="right" vertical="center" wrapText="1"/>
    </xf>
    <xf numFmtId="0" fontId="56" fillId="0" borderId="30" xfId="0" applyFont="1" applyBorder="1" applyAlignment="1">
      <alignment vertical="center" wrapText="1"/>
    </xf>
    <xf numFmtId="0" fontId="0" fillId="0" borderId="31" xfId="0" applyBorder="1"/>
    <xf numFmtId="0" fontId="18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8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8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8" fillId="6" borderId="4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7" fillId="29" borderId="1" xfId="0" applyFont="1" applyFill="1" applyBorder="1" applyAlignment="1">
      <alignment horizontal="center" vertical="center" wrapText="1"/>
    </xf>
    <xf numFmtId="164" fontId="79" fillId="0" borderId="106" xfId="0" applyNumberFormat="1" applyFont="1" applyBorder="1" applyProtection="1">
      <protection locked="0"/>
    </xf>
    <xf numFmtId="164" fontId="79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1" fillId="6" borderId="54" xfId="0" applyFont="1" applyFill="1" applyBorder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1" fillId="6" borderId="62" xfId="0" applyFont="1" applyFill="1" applyBorder="1" applyAlignment="1">
      <alignment horizontal="left" vertical="center"/>
    </xf>
    <xf numFmtId="0" fontId="8" fillId="0" borderId="66" xfId="0" applyFont="1" applyBorder="1" applyAlignment="1" applyProtection="1">
      <alignment horizontal="center" vertical="center" wrapText="1"/>
      <protection locked="0"/>
    </xf>
    <xf numFmtId="164" fontId="0" fillId="0" borderId="0" xfId="1" applyNumberFormat="1" applyFont="1"/>
    <xf numFmtId="9" fontId="15" fillId="28" borderId="43" xfId="2" applyFont="1" applyFill="1" applyBorder="1" applyAlignment="1" applyProtection="1">
      <alignment horizontal="center"/>
      <protection locked="0" hidden="1"/>
    </xf>
    <xf numFmtId="164" fontId="9" fillId="23" borderId="40" xfId="1" applyNumberFormat="1" applyFont="1" applyFill="1" applyBorder="1" applyAlignment="1" applyProtection="1">
      <alignment horizontal="center"/>
      <protection hidden="1"/>
    </xf>
    <xf numFmtId="165" fontId="2" fillId="23" borderId="37" xfId="1" applyNumberFormat="1" applyFont="1" applyFill="1" applyBorder="1" applyAlignment="1">
      <alignment horizontal="center"/>
    </xf>
    <xf numFmtId="165" fontId="2" fillId="23" borderId="38" xfId="1" applyNumberFormat="1" applyFont="1" applyFill="1" applyBorder="1" applyAlignment="1">
      <alignment horizontal="center"/>
    </xf>
    <xf numFmtId="44" fontId="4" fillId="24" borderId="36" xfId="1" applyFont="1" applyFill="1" applyBorder="1" applyAlignment="1">
      <alignment horizontal="center" vertical="center"/>
    </xf>
    <xf numFmtId="44" fontId="4" fillId="24" borderId="12" xfId="1" applyFont="1" applyFill="1" applyBorder="1" applyAlignment="1">
      <alignment horizontal="center" vertical="center"/>
    </xf>
    <xf numFmtId="165" fontId="0" fillId="29" borderId="1" xfId="0" applyNumberFormat="1" applyFill="1" applyBorder="1"/>
    <xf numFmtId="44" fontId="2" fillId="24" borderId="36" xfId="1" applyFont="1" applyFill="1" applyBorder="1" applyAlignment="1">
      <alignment horizontal="center" vertical="center" wrapText="1"/>
    </xf>
    <xf numFmtId="165" fontId="11" fillId="29" borderId="67" xfId="0" applyNumberFormat="1" applyFont="1" applyFill="1" applyBorder="1" applyAlignment="1">
      <alignment vertical="center"/>
    </xf>
    <xf numFmtId="1" fontId="2" fillId="0" borderId="50" xfId="0" applyNumberFormat="1" applyFont="1" applyBorder="1" applyAlignment="1" applyProtection="1">
      <alignment horizontal="center" vertical="center"/>
      <protection locked="0"/>
    </xf>
    <xf numFmtId="0" fontId="4" fillId="15" borderId="80" xfId="0" applyFont="1" applyFill="1" applyBorder="1"/>
    <xf numFmtId="0" fontId="2" fillId="29" borderId="1" xfId="0" applyFont="1" applyFill="1" applyBorder="1" applyProtection="1">
      <protection locked="0"/>
    </xf>
    <xf numFmtId="0" fontId="2" fillId="29" borderId="1" xfId="0" applyFont="1" applyFill="1" applyBorder="1" applyAlignment="1">
      <alignment vertical="top"/>
    </xf>
    <xf numFmtId="0" fontId="2" fillId="29" borderId="34" xfId="0" applyFont="1" applyFill="1" applyBorder="1" applyProtection="1">
      <protection locked="0"/>
    </xf>
    <xf numFmtId="0" fontId="2" fillId="29" borderId="77" xfId="0" applyFont="1" applyFill="1" applyBorder="1" applyAlignment="1">
      <alignment vertical="center"/>
    </xf>
    <xf numFmtId="0" fontId="2" fillId="29" borderId="1" xfId="0" applyFont="1" applyFill="1" applyBorder="1" applyAlignment="1" applyProtection="1">
      <alignment vertical="center"/>
      <protection locked="0"/>
    </xf>
    <xf numFmtId="0" fontId="2" fillId="29" borderId="1" xfId="0" applyFont="1" applyFill="1" applyBorder="1" applyAlignment="1">
      <alignment vertical="center" wrapText="1"/>
    </xf>
    <xf numFmtId="0" fontId="2" fillId="29" borderId="34" xfId="0" applyFont="1" applyFill="1" applyBorder="1" applyAlignment="1">
      <alignment vertical="top"/>
    </xf>
    <xf numFmtId="164" fontId="31" fillId="29" borderId="78" xfId="1" applyNumberFormat="1" applyFont="1" applyFill="1" applyBorder="1" applyAlignment="1" applyProtection="1">
      <alignment vertical="center"/>
      <protection hidden="1"/>
    </xf>
    <xf numFmtId="164" fontId="31" fillId="29" borderId="43" xfId="1" applyNumberFormat="1" applyFont="1" applyFill="1" applyBorder="1" applyAlignment="1" applyProtection="1">
      <alignment vertical="center"/>
      <protection hidden="1"/>
    </xf>
    <xf numFmtId="164" fontId="31" fillId="29" borderId="63" xfId="1" applyNumberFormat="1" applyFont="1" applyFill="1" applyBorder="1" applyAlignment="1" applyProtection="1">
      <alignment vertical="center"/>
      <protection hidden="1"/>
    </xf>
    <xf numFmtId="0" fontId="15" fillId="27" borderId="38" xfId="0" applyFont="1" applyFill="1" applyBorder="1" applyAlignment="1">
      <alignment horizontal="center" vertical="center"/>
    </xf>
    <xf numFmtId="0" fontId="98" fillId="0" borderId="0" xfId="0" applyFont="1"/>
    <xf numFmtId="164" fontId="11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60" xfId="0" applyBorder="1"/>
    <xf numFmtId="0" fontId="76" fillId="11" borderId="60" xfId="3" applyFont="1" applyFill="1" applyBorder="1" applyAlignment="1">
      <alignment horizontal="center" vertical="center"/>
    </xf>
    <xf numFmtId="0" fontId="44" fillId="0" borderId="1" xfId="3" applyFont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right"/>
    </xf>
    <xf numFmtId="0" fontId="11" fillId="32" borderId="62" xfId="0" applyFont="1" applyFill="1" applyBorder="1" applyAlignment="1">
      <alignment horizontal="right"/>
    </xf>
    <xf numFmtId="167" fontId="11" fillId="32" borderId="67" xfId="0" applyNumberFormat="1" applyFont="1" applyFill="1" applyBorder="1" applyAlignment="1">
      <alignment horizontal="center" vertical="center"/>
    </xf>
    <xf numFmtId="0" fontId="11" fillId="32" borderId="43" xfId="0" applyFont="1" applyFill="1" applyBorder="1" applyAlignment="1">
      <alignment horizontal="center" vertical="center"/>
    </xf>
    <xf numFmtId="167" fontId="11" fillId="32" borderId="43" xfId="0" applyNumberFormat="1" applyFont="1" applyFill="1" applyBorder="1" applyAlignment="1">
      <alignment horizontal="center" vertical="center"/>
    </xf>
    <xf numFmtId="0" fontId="46" fillId="11" borderId="16" xfId="3" applyFont="1" applyFill="1" applyBorder="1" applyAlignment="1">
      <alignment horizontal="center" vertical="center"/>
    </xf>
    <xf numFmtId="0" fontId="46" fillId="11" borderId="77" xfId="3" applyFont="1" applyFill="1" applyBorder="1" applyAlignment="1">
      <alignment horizontal="center" vertical="center" wrapText="1"/>
    </xf>
    <xf numFmtId="0" fontId="46" fillId="11" borderId="77" xfId="3" applyFont="1" applyFill="1" applyBorder="1" applyAlignment="1">
      <alignment horizontal="center" vertical="center"/>
    </xf>
    <xf numFmtId="0" fontId="47" fillId="13" borderId="60" xfId="3" applyFont="1" applyFill="1" applyBorder="1" applyAlignment="1">
      <alignment horizontal="center" vertical="center"/>
    </xf>
    <xf numFmtId="0" fontId="47" fillId="13" borderId="43" xfId="3" applyFont="1" applyFill="1" applyBorder="1" applyAlignment="1">
      <alignment horizontal="center" vertical="center"/>
    </xf>
    <xf numFmtId="0" fontId="11" fillId="32" borderId="62" xfId="0" applyFont="1" applyFill="1" applyBorder="1"/>
    <xf numFmtId="167" fontId="11" fillId="32" borderId="63" xfId="0" applyNumberFormat="1" applyFont="1" applyFill="1" applyBorder="1"/>
    <xf numFmtId="0" fontId="38" fillId="0" borderId="6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/>
    <xf numFmtId="0" fontId="11" fillId="0" borderId="1" xfId="0" applyFont="1" applyBorder="1" applyAlignment="1">
      <alignment horizontal="right"/>
    </xf>
    <xf numFmtId="0" fontId="0" fillId="33" borderId="1" xfId="0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5" fontId="11" fillId="0" borderId="0" xfId="0" applyNumberFormat="1" applyFont="1" applyAlignment="1">
      <alignment horizontal="left" vertical="top"/>
    </xf>
    <xf numFmtId="0" fontId="1" fillId="0" borderId="0" xfId="0" applyFont="1"/>
    <xf numFmtId="0" fontId="1" fillId="0" borderId="0" xfId="0" applyFont="1" applyProtection="1">
      <protection hidden="1"/>
    </xf>
    <xf numFmtId="10" fontId="2" fillId="25" borderId="98" xfId="2" applyNumberFormat="1" applyFont="1" applyFill="1" applyBorder="1" applyAlignment="1">
      <alignment horizontal="center" vertical="center"/>
    </xf>
    <xf numFmtId="10" fontId="2" fillId="25" borderId="38" xfId="2" applyNumberFormat="1" applyFont="1" applyFill="1" applyBorder="1" applyAlignment="1">
      <alignment horizontal="center" vertical="center"/>
    </xf>
    <xf numFmtId="10" fontId="2" fillId="25" borderId="72" xfId="2" applyNumberFormat="1" applyFont="1" applyFill="1" applyBorder="1" applyAlignment="1">
      <alignment horizontal="center" vertical="center"/>
    </xf>
    <xf numFmtId="42" fontId="1" fillId="0" borderId="3" xfId="0" applyNumberFormat="1" applyFont="1" applyBorder="1"/>
    <xf numFmtId="42" fontId="15" fillId="0" borderId="11" xfId="1" applyNumberFormat="1" applyFont="1" applyBorder="1" applyAlignment="1" applyProtection="1">
      <protection locked="0"/>
    </xf>
    <xf numFmtId="9" fontId="15" fillId="29" borderId="12" xfId="2" applyFont="1" applyFill="1" applyBorder="1" applyAlignment="1" applyProtection="1">
      <protection locked="0"/>
    </xf>
    <xf numFmtId="42" fontId="15" fillId="29" borderId="38" xfId="1" applyNumberFormat="1" applyFont="1" applyFill="1" applyBorder="1"/>
    <xf numFmtId="0" fontId="1" fillId="0" borderId="21" xfId="0" applyFont="1" applyBorder="1"/>
    <xf numFmtId="0" fontId="1" fillId="0" borderId="3" xfId="0" applyFont="1" applyBorder="1"/>
    <xf numFmtId="9" fontId="8" fillId="29" borderId="31" xfId="2" applyFont="1" applyFill="1" applyBorder="1" applyProtection="1">
      <protection hidden="1"/>
    </xf>
    <xf numFmtId="42" fontId="15" fillId="29" borderId="56" xfId="1" applyNumberFormat="1" applyFont="1" applyFill="1" applyBorder="1" applyAlignment="1" applyProtection="1">
      <alignment horizontal="center"/>
      <protection hidden="1"/>
    </xf>
    <xf numFmtId="42" fontId="15" fillId="29" borderId="34" xfId="1" applyNumberFormat="1" applyFont="1" applyFill="1" applyBorder="1" applyAlignment="1" applyProtection="1">
      <alignment horizontal="center"/>
      <protection hidden="1"/>
    </xf>
    <xf numFmtId="9" fontId="8" fillId="29" borderId="60" xfId="2" applyFont="1" applyFill="1" applyBorder="1" applyProtection="1">
      <protection hidden="1"/>
    </xf>
    <xf numFmtId="42" fontId="15" fillId="29" borderId="43" xfId="1" applyNumberFormat="1" applyFont="1" applyFill="1" applyBorder="1" applyAlignment="1" applyProtection="1">
      <alignment horizontal="center"/>
      <protection hidden="1"/>
    </xf>
    <xf numFmtId="0" fontId="11" fillId="29" borderId="109" xfId="0" applyFont="1" applyFill="1" applyBorder="1" applyAlignment="1">
      <alignment horizontal="right" wrapText="1"/>
    </xf>
    <xf numFmtId="0" fontId="11" fillId="29" borderId="103" xfId="0" applyFont="1" applyFill="1" applyBorder="1" applyAlignment="1">
      <alignment horizontal="right" wrapText="1"/>
    </xf>
    <xf numFmtId="0" fontId="11" fillId="29" borderId="61" xfId="0" applyFont="1" applyFill="1" applyBorder="1" applyAlignment="1">
      <alignment horizontal="right" wrapText="1"/>
    </xf>
    <xf numFmtId="0" fontId="11" fillId="29" borderId="33" xfId="0" applyFont="1" applyFill="1" applyBorder="1" applyAlignment="1">
      <alignment horizontal="right" wrapText="1"/>
    </xf>
    <xf numFmtId="0" fontId="2" fillId="0" borderId="0" xfId="0" applyFont="1"/>
    <xf numFmtId="42" fontId="9" fillId="0" borderId="0" xfId="1" applyNumberFormat="1" applyFont="1" applyAlignment="1">
      <alignment horizontal="center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5" xfId="0" applyFont="1" applyFill="1" applyBorder="1" applyAlignment="1">
      <alignment horizontal="center" vertical="center" wrapText="1"/>
    </xf>
    <xf numFmtId="0" fontId="25" fillId="2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" fillId="2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84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/>
    </xf>
    <xf numFmtId="0" fontId="2" fillId="23" borderId="11" xfId="0" applyFont="1" applyFill="1" applyBorder="1" applyAlignment="1">
      <alignment horizontal="left" vertical="center" wrapText="1"/>
    </xf>
    <xf numFmtId="0" fontId="2" fillId="23" borderId="19" xfId="0" applyFont="1" applyFill="1" applyBorder="1" applyAlignment="1">
      <alignment horizontal="left" vertical="center" wrapText="1"/>
    </xf>
    <xf numFmtId="0" fontId="2" fillId="23" borderId="11" xfId="0" applyFont="1" applyFill="1" applyBorder="1" applyAlignment="1">
      <alignment horizontal="right" vertical="center"/>
    </xf>
    <xf numFmtId="0" fontId="2" fillId="23" borderId="27" xfId="0" applyFont="1" applyFill="1" applyBorder="1" applyAlignment="1">
      <alignment horizontal="right" vertical="center"/>
    </xf>
    <xf numFmtId="0" fontId="11" fillId="23" borderId="13" xfId="0" applyFont="1" applyFill="1" applyBorder="1" applyAlignment="1">
      <alignment horizontal="right"/>
    </xf>
    <xf numFmtId="0" fontId="11" fillId="23" borderId="18" xfId="0" applyFont="1" applyFill="1" applyBorder="1" applyAlignment="1">
      <alignment horizontal="right"/>
    </xf>
    <xf numFmtId="0" fontId="28" fillId="9" borderId="4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23" borderId="68" xfId="0" applyFont="1" applyFill="1" applyBorder="1" applyAlignment="1">
      <alignment horizontal="right"/>
    </xf>
    <xf numFmtId="0" fontId="11" fillId="23" borderId="82" xfId="0" applyFont="1" applyFill="1" applyBorder="1" applyAlignment="1">
      <alignment horizontal="right"/>
    </xf>
    <xf numFmtId="0" fontId="29" fillId="23" borderId="60" xfId="0" applyFont="1" applyFill="1" applyBorder="1" applyAlignment="1" applyProtection="1">
      <alignment vertical="center" wrapText="1"/>
      <protection locked="0"/>
    </xf>
    <xf numFmtId="0" fontId="28" fillId="23" borderId="43" xfId="0" applyFont="1" applyFill="1" applyBorder="1" applyAlignment="1" applyProtection="1">
      <alignment vertical="center" wrapText="1"/>
      <protection locked="0"/>
    </xf>
    <xf numFmtId="0" fontId="29" fillId="23" borderId="54" xfId="0" applyFont="1" applyFill="1" applyBorder="1" applyAlignment="1" applyProtection="1">
      <alignment vertical="center" wrapText="1"/>
      <protection locked="0"/>
    </xf>
    <xf numFmtId="0" fontId="28" fillId="23" borderId="12" xfId="0" applyFont="1" applyFill="1" applyBorder="1" applyAlignment="1" applyProtection="1">
      <alignment vertical="center" wrapText="1"/>
      <protection locked="0"/>
    </xf>
    <xf numFmtId="0" fontId="67" fillId="29" borderId="2" xfId="0" applyFont="1" applyFill="1" applyBorder="1" applyAlignment="1">
      <alignment horizontal="right" vertical="center" wrapText="1"/>
    </xf>
    <xf numFmtId="0" fontId="67" fillId="29" borderId="3" xfId="0" applyFont="1" applyFill="1" applyBorder="1" applyAlignment="1">
      <alignment horizontal="right" vertical="center" wrapText="1"/>
    </xf>
    <xf numFmtId="0" fontId="11" fillId="29" borderId="1" xfId="0" applyFont="1" applyFill="1" applyBorder="1" applyAlignment="1">
      <alignment horizontal="left"/>
    </xf>
    <xf numFmtId="0" fontId="11" fillId="29" borderId="34" xfId="0" applyFont="1" applyFill="1" applyBorder="1" applyAlignment="1">
      <alignment horizontal="left"/>
    </xf>
    <xf numFmtId="0" fontId="11" fillId="29" borderId="77" xfId="0" applyFont="1" applyFill="1" applyBorder="1" applyAlignment="1">
      <alignment horizontal="left"/>
    </xf>
    <xf numFmtId="0" fontId="11" fillId="29" borderId="86" xfId="0" applyFont="1" applyFill="1" applyBorder="1" applyAlignment="1">
      <alignment horizontal="left"/>
    </xf>
    <xf numFmtId="0" fontId="2" fillId="29" borderId="4" xfId="0" applyFont="1" applyFill="1" applyBorder="1" applyAlignment="1">
      <alignment horizontal="left" vertical="center" wrapText="1"/>
    </xf>
    <xf numFmtId="0" fontId="2" fillId="29" borderId="6" xfId="0" applyFont="1" applyFill="1" applyBorder="1" applyAlignment="1">
      <alignment horizontal="left" vertical="center" wrapText="1"/>
    </xf>
    <xf numFmtId="0" fontId="27" fillId="29" borderId="62" xfId="0" applyFont="1" applyFill="1" applyBorder="1" applyAlignment="1">
      <alignment horizontal="right" vertical="center" wrapText="1"/>
    </xf>
    <xf numFmtId="0" fontId="27" fillId="29" borderId="63" xfId="0" applyFont="1" applyFill="1" applyBorder="1" applyAlignment="1">
      <alignment horizontal="right" vertical="center" wrapText="1"/>
    </xf>
    <xf numFmtId="0" fontId="11" fillId="23" borderId="60" xfId="0" applyFont="1" applyFill="1" applyBorder="1" applyAlignment="1">
      <alignment horizontal="right" vertical="center"/>
    </xf>
    <xf numFmtId="0" fontId="11" fillId="23" borderId="43" xfId="0" applyFont="1" applyFill="1" applyBorder="1" applyAlignment="1">
      <alignment horizontal="right" vertical="center"/>
    </xf>
    <xf numFmtId="0" fontId="11" fillId="29" borderId="60" xfId="0" applyFont="1" applyFill="1" applyBorder="1" applyAlignment="1">
      <alignment horizontal="left" vertical="center" wrapText="1"/>
    </xf>
    <xf numFmtId="0" fontId="11" fillId="29" borderId="1" xfId="0" applyFont="1" applyFill="1" applyBorder="1" applyAlignment="1">
      <alignment horizontal="left" vertical="center" wrapText="1"/>
    </xf>
    <xf numFmtId="0" fontId="7" fillId="29" borderId="60" xfId="0" applyFont="1" applyFill="1" applyBorder="1" applyAlignment="1">
      <alignment horizontal="right" vertical="center" wrapText="1"/>
    </xf>
    <xf numFmtId="0" fontId="7" fillId="29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top"/>
    </xf>
    <xf numFmtId="0" fontId="67" fillId="29" borderId="2" xfId="0" applyFont="1" applyFill="1" applyBorder="1" applyAlignment="1">
      <alignment horizontal="right" vertical="top" wrapText="1"/>
    </xf>
    <xf numFmtId="0" fontId="67" fillId="29" borderId="17" xfId="0" applyFont="1" applyFill="1" applyBorder="1" applyAlignment="1">
      <alignment horizontal="right" vertical="top" wrapText="1"/>
    </xf>
    <xf numFmtId="0" fontId="25" fillId="26" borderId="4" xfId="0" applyFont="1" applyFill="1" applyBorder="1" applyAlignment="1">
      <alignment horizontal="center" vertical="center"/>
    </xf>
    <xf numFmtId="0" fontId="25" fillId="26" borderId="5" xfId="0" applyFont="1" applyFill="1" applyBorder="1" applyAlignment="1">
      <alignment horizontal="center" vertical="center"/>
    </xf>
    <xf numFmtId="0" fontId="25" fillId="26" borderId="6" xfId="0" applyFont="1" applyFill="1" applyBorder="1" applyAlignment="1">
      <alignment horizontal="center" vertical="center"/>
    </xf>
    <xf numFmtId="0" fontId="67" fillId="0" borderId="0" xfId="0" applyFont="1" applyAlignment="1">
      <alignment horizontal="right" vertical="top"/>
    </xf>
    <xf numFmtId="0" fontId="0" fillId="5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77" xfId="1" applyNumberFormat="1" applyFont="1" applyFill="1" applyBorder="1" applyAlignment="1">
      <alignment horizontal="center" vertical="center"/>
    </xf>
    <xf numFmtId="165" fontId="15" fillId="29" borderId="61" xfId="1" applyNumberFormat="1" applyFont="1" applyFill="1" applyBorder="1" applyAlignment="1">
      <alignment horizontal="center"/>
    </xf>
    <xf numFmtId="165" fontId="15" fillId="29" borderId="38" xfId="1" applyNumberFormat="1" applyFont="1" applyFill="1" applyBorder="1" applyAlignment="1">
      <alignment horizontal="center"/>
    </xf>
    <xf numFmtId="165" fontId="15" fillId="29" borderId="72" xfId="1" applyNumberFormat="1" applyFont="1" applyFill="1" applyBorder="1" applyAlignment="1">
      <alignment horizontal="center"/>
    </xf>
    <xf numFmtId="165" fontId="57" fillId="4" borderId="62" xfId="1" applyNumberFormat="1" applyFont="1" applyFill="1" applyBorder="1" applyAlignment="1" applyProtection="1">
      <alignment horizontal="center" wrapText="1"/>
      <protection locked="0" hidden="1"/>
    </xf>
    <xf numFmtId="165" fontId="15" fillId="4" borderId="67" xfId="1" applyNumberFormat="1" applyFont="1" applyFill="1" applyBorder="1" applyAlignment="1" applyProtection="1">
      <alignment horizontal="center" wrapText="1"/>
      <protection locked="0" hidden="1"/>
    </xf>
    <xf numFmtId="165" fontId="15" fillId="4" borderId="63" xfId="1" applyNumberFormat="1" applyFont="1" applyFill="1" applyBorder="1" applyAlignment="1" applyProtection="1">
      <alignment horizontal="center" wrapText="1"/>
      <protection locked="0" hidden="1"/>
    </xf>
    <xf numFmtId="0" fontId="2" fillId="29" borderId="34" xfId="0" applyFont="1" applyFill="1" applyBorder="1" applyAlignment="1" applyProtection="1">
      <alignment horizontal="left" vertical="top" wrapText="1"/>
      <protection locked="0"/>
    </xf>
    <xf numFmtId="0" fontId="2" fillId="29" borderId="18" xfId="0" applyFont="1" applyFill="1" applyBorder="1" applyAlignment="1" applyProtection="1">
      <alignment horizontal="left" vertical="top" wrapText="1"/>
      <protection locked="0"/>
    </xf>
    <xf numFmtId="44" fontId="4" fillId="24" borderId="7" xfId="1" applyFont="1" applyFill="1" applyBorder="1" applyAlignment="1">
      <alignment horizontal="center" vertical="center"/>
    </xf>
    <xf numFmtId="44" fontId="4" fillId="24" borderId="81" xfId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wrapText="1"/>
    </xf>
    <xf numFmtId="0" fontId="2" fillId="29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6" fillId="2" borderId="62" xfId="0" applyFont="1" applyFill="1" applyBorder="1" applyAlignment="1">
      <alignment horizontal="left" vertical="center" wrapText="1"/>
    </xf>
    <xf numFmtId="0" fontId="56" fillId="2" borderId="67" xfId="0" applyFont="1" applyFill="1" applyBorder="1" applyAlignment="1">
      <alignment horizontal="left" vertical="center" wrapText="1"/>
    </xf>
    <xf numFmtId="0" fontId="25" fillId="26" borderId="9" xfId="0" applyFont="1" applyFill="1" applyBorder="1" applyAlignment="1">
      <alignment horizontal="center" vertical="center"/>
    </xf>
    <xf numFmtId="0" fontId="25" fillId="26" borderId="20" xfId="0" applyFont="1" applyFill="1" applyBorder="1" applyAlignment="1">
      <alignment horizontal="center" vertical="center"/>
    </xf>
    <xf numFmtId="0" fontId="2" fillId="23" borderId="80" xfId="0" applyFont="1" applyFill="1" applyBorder="1" applyAlignment="1">
      <alignment horizontal="left" vertical="center" wrapText="1"/>
    </xf>
    <xf numFmtId="0" fontId="4" fillId="23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165" fontId="57" fillId="4" borderId="60" xfId="1" applyNumberFormat="1" applyFont="1" applyFill="1" applyBorder="1" applyAlignment="1" applyProtection="1">
      <alignment horizontal="center" wrapText="1"/>
      <protection locked="0" hidden="1"/>
    </xf>
    <xf numFmtId="165" fontId="15" fillId="4" borderId="77" xfId="1" applyNumberFormat="1" applyFont="1" applyFill="1" applyBorder="1" applyAlignment="1" applyProtection="1">
      <alignment horizontal="center" wrapText="1"/>
      <protection locked="0" hidden="1"/>
    </xf>
    <xf numFmtId="165" fontId="15" fillId="4" borderId="78" xfId="1" applyNumberFormat="1" applyFont="1" applyFill="1" applyBorder="1" applyAlignment="1" applyProtection="1">
      <alignment horizontal="center" wrapText="1"/>
      <protection locked="0" hidden="1"/>
    </xf>
    <xf numFmtId="169" fontId="4" fillId="23" borderId="83" xfId="1" applyNumberFormat="1" applyFont="1" applyFill="1" applyBorder="1" applyAlignment="1">
      <alignment horizontal="left" vertical="center" wrapText="1"/>
    </xf>
    <xf numFmtId="169" fontId="4" fillId="23" borderId="5" xfId="1" applyNumberFormat="1" applyFont="1" applyFill="1" applyBorder="1" applyAlignment="1">
      <alignment horizontal="left" vertical="center" wrapText="1"/>
    </xf>
    <xf numFmtId="169" fontId="4" fillId="23" borderId="7" xfId="1" applyNumberFormat="1" applyFont="1" applyFill="1" applyBorder="1" applyAlignment="1">
      <alignment horizontal="left" vertical="center" wrapText="1"/>
    </xf>
    <xf numFmtId="44" fontId="4" fillId="24" borderId="80" xfId="1" applyFont="1" applyFill="1" applyBorder="1" applyAlignment="1">
      <alignment horizontal="center" vertical="center"/>
    </xf>
    <xf numFmtId="44" fontId="4" fillId="24" borderId="83" xfId="1" applyFont="1" applyFill="1" applyBorder="1" applyAlignment="1">
      <alignment horizontal="center" vertical="center"/>
    </xf>
    <xf numFmtId="44" fontId="4" fillId="24" borderId="10" xfId="1" applyFont="1" applyFill="1" applyBorder="1" applyAlignment="1">
      <alignment horizontal="center" vertical="center"/>
    </xf>
    <xf numFmtId="42" fontId="2" fillId="25" borderId="68" xfId="1" applyNumberFormat="1" applyFont="1" applyFill="1" applyBorder="1" applyAlignment="1">
      <alignment vertical="center"/>
    </xf>
    <xf numFmtId="42" fontId="2" fillId="25" borderId="76" xfId="1" applyNumberFormat="1" applyFont="1" applyFill="1" applyBorder="1" applyAlignment="1">
      <alignment vertical="center"/>
    </xf>
    <xf numFmtId="164" fontId="97" fillId="25" borderId="13" xfId="1" applyNumberFormat="1" applyFont="1" applyFill="1" applyBorder="1" applyAlignment="1">
      <alignment vertical="center" wrapText="1"/>
    </xf>
    <xf numFmtId="164" fontId="97" fillId="25" borderId="14" xfId="1" applyNumberFormat="1" applyFont="1" applyFill="1" applyBorder="1" applyAlignment="1">
      <alignment vertical="center" wrapText="1"/>
    </xf>
    <xf numFmtId="42" fontId="2" fillId="25" borderId="13" xfId="1" applyNumberFormat="1" applyFont="1" applyFill="1" applyBorder="1" applyAlignment="1">
      <alignment vertical="center"/>
    </xf>
    <xf numFmtId="42" fontId="2" fillId="25" borderId="14" xfId="1" applyNumberFormat="1" applyFont="1" applyFill="1" applyBorder="1" applyAlignment="1">
      <alignment vertical="center"/>
    </xf>
    <xf numFmtId="0" fontId="56" fillId="29" borderId="62" xfId="0" applyFont="1" applyFill="1" applyBorder="1" applyAlignment="1">
      <alignment horizontal="center" vertical="center"/>
    </xf>
    <xf numFmtId="0" fontId="56" fillId="29" borderId="67" xfId="0" applyFont="1" applyFill="1" applyBorder="1" applyAlignment="1">
      <alignment horizontal="center" vertical="center"/>
    </xf>
    <xf numFmtId="0" fontId="56" fillId="29" borderId="63" xfId="0" applyFont="1" applyFill="1" applyBorder="1" applyAlignment="1">
      <alignment horizontal="center" vertical="center"/>
    </xf>
    <xf numFmtId="164" fontId="97" fillId="25" borderId="11" xfId="1" applyNumberFormat="1" applyFont="1" applyFill="1" applyBorder="1" applyAlignment="1">
      <alignment vertical="center" wrapText="1"/>
    </xf>
    <xf numFmtId="164" fontId="97" fillId="25" borderId="19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164" fontId="31" fillId="29" borderId="1" xfId="1" applyNumberFormat="1" applyFont="1" applyFill="1" applyBorder="1" applyAlignment="1" applyProtection="1">
      <alignment vertical="center" wrapText="1"/>
      <protection hidden="1"/>
    </xf>
    <xf numFmtId="164" fontId="31" fillId="29" borderId="67" xfId="1" applyNumberFormat="1" applyFont="1" applyFill="1" applyBorder="1" applyAlignment="1" applyProtection="1">
      <alignment vertic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0" fontId="31" fillId="29" borderId="79" xfId="0" applyFont="1" applyFill="1" applyBorder="1" applyAlignment="1" applyProtection="1">
      <alignment horizontal="left" wrapText="1"/>
      <protection hidden="1"/>
    </xf>
    <xf numFmtId="0" fontId="31" fillId="29" borderId="77" xfId="0" applyFont="1" applyFill="1" applyBorder="1" applyAlignment="1" applyProtection="1">
      <alignment horizontal="left" wrapText="1"/>
      <protection hidden="1"/>
    </xf>
    <xf numFmtId="0" fontId="31" fillId="29" borderId="60" xfId="0" applyFont="1" applyFill="1" applyBorder="1" applyAlignment="1" applyProtection="1">
      <alignment horizontal="left" wrapText="1"/>
      <protection hidden="1"/>
    </xf>
    <xf numFmtId="0" fontId="31" fillId="29" borderId="1" xfId="0" applyFont="1" applyFill="1" applyBorder="1" applyAlignment="1" applyProtection="1">
      <alignment horizontal="left" wrapText="1"/>
      <protection hidden="1"/>
    </xf>
    <xf numFmtId="0" fontId="31" fillId="29" borderId="62" xfId="0" applyFont="1" applyFill="1" applyBorder="1" applyAlignment="1" applyProtection="1">
      <alignment horizontal="left" wrapText="1"/>
      <protection hidden="1"/>
    </xf>
    <xf numFmtId="0" fontId="31" fillId="29" borderId="67" xfId="0" applyFont="1" applyFill="1" applyBorder="1" applyAlignment="1" applyProtection="1">
      <alignment horizontal="left" wrapText="1"/>
      <protection hidden="1"/>
    </xf>
    <xf numFmtId="42" fontId="79" fillId="31" borderId="89" xfId="0" applyNumberFormat="1" applyFont="1" applyFill="1" applyBorder="1" applyAlignment="1">
      <alignment horizontal="center"/>
    </xf>
    <xf numFmtId="42" fontId="79" fillId="31" borderId="100" xfId="0" applyNumberFormat="1" applyFont="1" applyFill="1" applyBorder="1" applyAlignment="1">
      <alignment horizontal="center"/>
    </xf>
    <xf numFmtId="42" fontId="15" fillId="29" borderId="68" xfId="1" applyNumberFormat="1" applyFont="1" applyFill="1" applyBorder="1" applyAlignment="1" applyProtection="1">
      <alignment horizontal="center"/>
      <protection hidden="1"/>
    </xf>
    <xf numFmtId="42" fontId="15" fillId="29" borderId="76" xfId="1" applyNumberFormat="1" applyFont="1" applyFill="1" applyBorder="1" applyAlignment="1" applyProtection="1">
      <alignment horizontal="center"/>
      <protection hidden="1"/>
    </xf>
    <xf numFmtId="0" fontId="6" fillId="29" borderId="13" xfId="0" applyFont="1" applyFill="1" applyBorder="1" applyAlignment="1" applyProtection="1">
      <alignment horizontal="center" vertical="center" wrapText="1"/>
      <protection hidden="1"/>
    </xf>
    <xf numFmtId="0" fontId="6" fillId="29" borderId="18" xfId="0" applyFont="1" applyFill="1" applyBorder="1" applyAlignment="1" applyProtection="1">
      <alignment horizontal="center" vertical="center" wrapText="1"/>
      <protection hidden="1"/>
    </xf>
    <xf numFmtId="0" fontId="6" fillId="29" borderId="14" xfId="0" applyFont="1" applyFill="1" applyBorder="1" applyAlignment="1" applyProtection="1">
      <alignment horizontal="center" vertical="center" wrapText="1"/>
      <protection hidden="1"/>
    </xf>
    <xf numFmtId="42" fontId="79" fillId="31" borderId="88" xfId="0" applyNumberFormat="1" applyFont="1" applyFill="1" applyBorder="1" applyAlignment="1">
      <alignment horizontal="center"/>
    </xf>
    <xf numFmtId="42" fontId="79" fillId="21" borderId="89" xfId="0" applyNumberFormat="1" applyFont="1" applyFill="1" applyBorder="1" applyAlignment="1">
      <alignment horizontal="center"/>
    </xf>
    <xf numFmtId="42" fontId="79" fillId="21" borderId="100" xfId="0" applyNumberFormat="1" applyFont="1" applyFill="1" applyBorder="1" applyAlignment="1">
      <alignment horizontal="center"/>
    </xf>
    <xf numFmtId="42" fontId="79" fillId="30" borderId="91" xfId="0" applyNumberFormat="1" applyFont="1" applyFill="1" applyBorder="1" applyAlignment="1">
      <alignment horizontal="center"/>
    </xf>
    <xf numFmtId="0" fontId="78" fillId="29" borderId="88" xfId="0" applyFont="1" applyFill="1" applyBorder="1"/>
    <xf numFmtId="164" fontId="15" fillId="29" borderId="11" xfId="1" applyNumberFormat="1" applyFont="1" applyFill="1" applyBorder="1" applyAlignment="1" applyProtection="1">
      <alignment horizontal="center"/>
      <protection locked="0" hidden="1"/>
    </xf>
    <xf numFmtId="164" fontId="15" fillId="29" borderId="19" xfId="1" applyNumberFormat="1" applyFont="1" applyFill="1" applyBorder="1" applyAlignment="1" applyProtection="1">
      <alignment horizontal="center"/>
      <protection locked="0" hidden="1"/>
    </xf>
    <xf numFmtId="42" fontId="9" fillId="29" borderId="18" xfId="1" applyNumberFormat="1" applyFont="1" applyFill="1" applyBorder="1" applyAlignment="1">
      <alignment horizontal="center"/>
    </xf>
    <xf numFmtId="42" fontId="9" fillId="29" borderId="14" xfId="1" applyNumberFormat="1" applyFont="1" applyFill="1" applyBorder="1" applyAlignment="1">
      <alignment horizontal="center"/>
    </xf>
    <xf numFmtId="42" fontId="79" fillId="21" borderId="88" xfId="0" applyNumberFormat="1" applyFont="1" applyFill="1" applyBorder="1" applyAlignment="1">
      <alignment horizontal="center"/>
    </xf>
    <xf numFmtId="42" fontId="2" fillId="29" borderId="82" xfId="0" applyNumberFormat="1" applyFont="1" applyFill="1" applyBorder="1" applyAlignment="1">
      <alignment horizontal="center"/>
    </xf>
    <xf numFmtId="42" fontId="2" fillId="29" borderId="76" xfId="0" applyNumberFormat="1" applyFont="1" applyFill="1" applyBorder="1" applyAlignment="1">
      <alignment horizontal="center"/>
    </xf>
    <xf numFmtId="42" fontId="2" fillId="29" borderId="18" xfId="0" applyNumberFormat="1" applyFont="1" applyFill="1" applyBorder="1" applyAlignment="1">
      <alignment horizontal="center"/>
    </xf>
    <xf numFmtId="42" fontId="2" fillId="29" borderId="14" xfId="0" applyNumberFormat="1" applyFont="1" applyFill="1" applyBorder="1" applyAlignment="1">
      <alignment horizontal="center"/>
    </xf>
    <xf numFmtId="10" fontId="14" fillId="29" borderId="18" xfId="2" applyNumberFormat="1" applyFont="1" applyFill="1" applyBorder="1" applyAlignment="1" applyProtection="1">
      <alignment horizontal="center" vertical="center"/>
      <protection hidden="1"/>
    </xf>
    <xf numFmtId="10" fontId="14" fillId="29" borderId="14" xfId="2" applyNumberFormat="1" applyFont="1" applyFill="1" applyBorder="1" applyAlignment="1" applyProtection="1">
      <alignment horizontal="center" vertical="center"/>
      <protection hidden="1"/>
    </xf>
    <xf numFmtId="164" fontId="15" fillId="29" borderId="4" xfId="1" applyNumberFormat="1" applyFont="1" applyFill="1" applyBorder="1" applyAlignment="1">
      <alignment horizontal="center"/>
    </xf>
    <xf numFmtId="164" fontId="15" fillId="29" borderId="6" xfId="1" applyNumberFormat="1" applyFont="1" applyFill="1" applyBorder="1" applyAlignment="1">
      <alignment horizontal="center"/>
    </xf>
    <xf numFmtId="42" fontId="9" fillId="29" borderId="5" xfId="1" applyNumberFormat="1" applyFont="1" applyFill="1" applyBorder="1" applyAlignment="1">
      <alignment horizontal="center"/>
    </xf>
    <xf numFmtId="42" fontId="9" fillId="29" borderId="6" xfId="1" applyNumberFormat="1" applyFont="1" applyFill="1" applyBorder="1" applyAlignment="1">
      <alignment horizontal="center"/>
    </xf>
    <xf numFmtId="164" fontId="15" fillId="29" borderId="4" xfId="1" applyNumberFormat="1" applyFont="1" applyFill="1" applyBorder="1" applyAlignment="1" applyProtection="1">
      <alignment horizontal="center"/>
      <protection locked="0" hidden="1"/>
    </xf>
    <xf numFmtId="164" fontId="15" fillId="29" borderId="6" xfId="1" applyNumberFormat="1" applyFont="1" applyFill="1" applyBorder="1" applyAlignment="1" applyProtection="1">
      <alignment horizontal="center"/>
      <protection locked="0" hidden="1"/>
    </xf>
    <xf numFmtId="42" fontId="9" fillId="29" borderId="30" xfId="1" applyNumberFormat="1" applyFont="1" applyFill="1" applyBorder="1" applyAlignment="1" applyProtection="1">
      <alignment horizontal="center"/>
      <protection hidden="1"/>
    </xf>
    <xf numFmtId="42" fontId="9" fillId="29" borderId="29" xfId="1" applyNumberFormat="1" applyFont="1" applyFill="1" applyBorder="1" applyAlignment="1" applyProtection="1">
      <alignment horizontal="center"/>
      <protection hidden="1"/>
    </xf>
    <xf numFmtId="42" fontId="15" fillId="29" borderId="55" xfId="1" applyNumberFormat="1" applyFont="1" applyFill="1" applyBorder="1" applyAlignment="1" applyProtection="1">
      <alignment horizontal="center"/>
      <protection hidden="1"/>
    </xf>
    <xf numFmtId="42" fontId="15" fillId="29" borderId="29" xfId="1" applyNumberFormat="1" applyFont="1" applyFill="1" applyBorder="1" applyAlignment="1" applyProtection="1">
      <alignment horizontal="center"/>
      <protection hidden="1"/>
    </xf>
    <xf numFmtId="42" fontId="9" fillId="29" borderId="23" xfId="1" applyNumberFormat="1" applyFont="1" applyFill="1" applyBorder="1" applyAlignment="1">
      <alignment horizontal="center"/>
    </xf>
    <xf numFmtId="42" fontId="9" fillId="29" borderId="24" xfId="1" applyNumberFormat="1" applyFont="1" applyFill="1" applyBorder="1" applyAlignment="1">
      <alignment horizontal="center"/>
    </xf>
    <xf numFmtId="164" fontId="15" fillId="29" borderId="16" xfId="1" applyNumberFormat="1" applyFont="1" applyFill="1" applyBorder="1" applyAlignment="1" applyProtection="1">
      <alignment horizontal="center"/>
      <protection locked="0" hidden="1"/>
    </xf>
    <xf numFmtId="164" fontId="15" fillId="29" borderId="24" xfId="1" applyNumberFormat="1" applyFont="1" applyFill="1" applyBorder="1" applyAlignment="1" applyProtection="1">
      <alignment horizontal="center"/>
      <protection locked="0" hidden="1"/>
    </xf>
    <xf numFmtId="42" fontId="9" fillId="29" borderId="27" xfId="1" applyNumberFormat="1" applyFont="1" applyFill="1" applyBorder="1" applyAlignment="1">
      <alignment horizontal="center"/>
    </xf>
    <xf numFmtId="42" fontId="9" fillId="29" borderId="19" xfId="1" applyNumberFormat="1" applyFont="1" applyFill="1" applyBorder="1" applyAlignment="1">
      <alignment horizontal="center"/>
    </xf>
    <xf numFmtId="164" fontId="15" fillId="29" borderId="11" xfId="1" applyNumberFormat="1" applyFont="1" applyFill="1" applyBorder="1" applyAlignment="1" applyProtection="1">
      <alignment horizontal="center"/>
      <protection hidden="1"/>
    </xf>
    <xf numFmtId="164" fontId="15" fillId="29" borderId="19" xfId="1" applyNumberFormat="1" applyFont="1" applyFill="1" applyBorder="1" applyAlignment="1" applyProtection="1">
      <alignment horizontal="center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42" fontId="79" fillId="31" borderId="94" xfId="0" applyNumberFormat="1" applyFont="1" applyFill="1" applyBorder="1" applyAlignment="1">
      <alignment horizontal="center"/>
    </xf>
    <xf numFmtId="42" fontId="79" fillId="31" borderId="95" xfId="0" applyNumberFormat="1" applyFont="1" applyFill="1" applyBorder="1" applyAlignment="1">
      <alignment horizontal="center"/>
    </xf>
    <xf numFmtId="42" fontId="79" fillId="31" borderId="101" xfId="0" applyNumberFormat="1" applyFont="1" applyFill="1" applyBorder="1" applyAlignment="1">
      <alignment horizontal="center"/>
    </xf>
    <xf numFmtId="42" fontId="9" fillId="29" borderId="55" xfId="1" applyNumberFormat="1" applyFont="1" applyFill="1" applyBorder="1" applyAlignment="1">
      <alignment horizontal="center"/>
    </xf>
    <xf numFmtId="42" fontId="9" fillId="29" borderId="29" xfId="1" applyNumberFormat="1" applyFont="1" applyFill="1" applyBorder="1" applyAlignment="1">
      <alignment horizontal="center"/>
    </xf>
    <xf numFmtId="42" fontId="15" fillId="0" borderId="13" xfId="1" applyNumberFormat="1" applyFont="1" applyBorder="1" applyAlignment="1" applyProtection="1">
      <alignment horizontal="center"/>
      <protection locked="0" hidden="1"/>
    </xf>
    <xf numFmtId="42" fontId="15" fillId="0" borderId="14" xfId="1" applyNumberFormat="1" applyFont="1" applyBorder="1" applyAlignment="1" applyProtection="1">
      <alignment horizontal="center"/>
      <protection locked="0" hidden="1"/>
    </xf>
    <xf numFmtId="42" fontId="15" fillId="29" borderId="13" xfId="1" applyNumberFormat="1" applyFont="1" applyFill="1" applyBorder="1" applyAlignment="1">
      <alignment horizontal="center"/>
    </xf>
    <xf numFmtId="42" fontId="15" fillId="29" borderId="14" xfId="1" applyNumberFormat="1" applyFont="1" applyFill="1" applyBorder="1" applyAlignment="1">
      <alignment horizontal="center"/>
    </xf>
    <xf numFmtId="42" fontId="15" fillId="29" borderId="68" xfId="1" applyNumberFormat="1" applyFont="1" applyFill="1" applyBorder="1" applyAlignment="1">
      <alignment horizontal="center"/>
    </xf>
    <xf numFmtId="42" fontId="15" fillId="29" borderId="76" xfId="1" applyNumberFormat="1" applyFont="1" applyFill="1" applyBorder="1" applyAlignment="1">
      <alignment horizontal="center"/>
    </xf>
    <xf numFmtId="42" fontId="9" fillId="29" borderId="4" xfId="1" applyNumberFormat="1" applyFont="1" applyFill="1" applyBorder="1" applyAlignment="1">
      <alignment horizontal="center"/>
    </xf>
    <xf numFmtId="42" fontId="9" fillId="29" borderId="68" xfId="1" applyNumberFormat="1" applyFont="1" applyFill="1" applyBorder="1" applyAlignment="1">
      <alignment horizontal="center"/>
    </xf>
    <xf numFmtId="42" fontId="9" fillId="29" borderId="76" xfId="1" applyNumberFormat="1" applyFont="1" applyFill="1" applyBorder="1" applyAlignment="1">
      <alignment horizontal="center"/>
    </xf>
    <xf numFmtId="42" fontId="15" fillId="0" borderId="11" xfId="1" applyNumberFormat="1" applyFont="1" applyBorder="1" applyAlignment="1" applyProtection="1">
      <alignment horizontal="center"/>
      <protection locked="0" hidden="1"/>
    </xf>
    <xf numFmtId="42" fontId="15" fillId="0" borderId="19" xfId="1" applyNumberFormat="1" applyFont="1" applyBorder="1" applyAlignment="1" applyProtection="1">
      <alignment horizontal="center"/>
      <protection locked="0" hidden="1"/>
    </xf>
    <xf numFmtId="44" fontId="4" fillId="24" borderId="4" xfId="1" applyFont="1" applyFill="1" applyBorder="1" applyAlignment="1">
      <alignment horizontal="center" vertical="center"/>
    </xf>
    <xf numFmtId="44" fontId="4" fillId="24" borderId="6" xfId="1" applyFont="1" applyFill="1" applyBorder="1" applyAlignment="1">
      <alignment horizontal="center" vertical="center"/>
    </xf>
    <xf numFmtId="44" fontId="4" fillId="24" borderId="93" xfId="1" applyFont="1" applyFill="1" applyBorder="1" applyAlignment="1">
      <alignment horizontal="center" vertical="center"/>
    </xf>
    <xf numFmtId="42" fontId="2" fillId="29" borderId="23" xfId="0" applyNumberFormat="1" applyFont="1" applyFill="1" applyBorder="1" applyAlignment="1">
      <alignment horizontal="center"/>
    </xf>
    <xf numFmtId="42" fontId="2" fillId="29" borderId="24" xfId="0" applyNumberFormat="1" applyFont="1" applyFill="1" applyBorder="1" applyAlignment="1">
      <alignment horizontal="center"/>
    </xf>
    <xf numFmtId="42" fontId="9" fillId="29" borderId="51" xfId="1" applyNumberFormat="1" applyFont="1" applyFill="1" applyBorder="1" applyAlignment="1">
      <alignment horizontal="center"/>
    </xf>
    <xf numFmtId="42" fontId="9" fillId="29" borderId="26" xfId="1" applyNumberFormat="1" applyFont="1" applyFill="1" applyBorder="1" applyAlignment="1">
      <alignment horizontal="center"/>
    </xf>
    <xf numFmtId="42" fontId="9" fillId="29" borderId="16" xfId="1" applyNumberFormat="1" applyFont="1" applyFill="1" applyBorder="1" applyAlignment="1">
      <alignment horizontal="center"/>
    </xf>
    <xf numFmtId="42" fontId="9" fillId="29" borderId="82" xfId="1" applyNumberFormat="1" applyFont="1" applyFill="1" applyBorder="1" applyAlignment="1" applyProtection="1">
      <alignment horizontal="center"/>
      <protection hidden="1"/>
    </xf>
    <xf numFmtId="42" fontId="9" fillId="29" borderId="76" xfId="1" applyNumberFormat="1" applyFont="1" applyFill="1" applyBorder="1" applyAlignment="1" applyProtection="1">
      <alignment horizontal="center"/>
      <protection hidden="1"/>
    </xf>
    <xf numFmtId="164" fontId="15" fillId="29" borderId="23" xfId="1" applyNumberFormat="1" applyFont="1" applyFill="1" applyBorder="1" applyAlignment="1">
      <alignment horizontal="center"/>
    </xf>
    <xf numFmtId="164" fontId="15" fillId="29" borderId="24" xfId="1" applyNumberFormat="1" applyFont="1" applyFill="1" applyBorder="1" applyAlignment="1">
      <alignment horizontal="center"/>
    </xf>
    <xf numFmtId="42" fontId="9" fillId="29" borderId="58" xfId="1" applyNumberFormat="1" applyFont="1" applyFill="1" applyBorder="1" applyAlignment="1">
      <alignment horizontal="center"/>
    </xf>
    <xf numFmtId="42" fontId="9" fillId="29" borderId="56" xfId="1" applyNumberFormat="1" applyFont="1" applyFill="1" applyBorder="1" applyAlignment="1">
      <alignment horizontal="center"/>
    </xf>
    <xf numFmtId="0" fontId="27" fillId="24" borderId="81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2" fontId="9" fillId="29" borderId="27" xfId="1" applyNumberFormat="1" applyFont="1" applyFill="1" applyBorder="1" applyAlignment="1" applyProtection="1">
      <alignment horizontal="center"/>
      <protection hidden="1"/>
    </xf>
    <xf numFmtId="42" fontId="9" fillId="29" borderId="19" xfId="1" applyNumberFormat="1" applyFont="1" applyFill="1" applyBorder="1" applyAlignment="1" applyProtection="1">
      <alignment horizontal="center"/>
      <protection hidden="1"/>
    </xf>
    <xf numFmtId="42" fontId="9" fillId="29" borderId="53" xfId="1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5" fillId="29" borderId="18" xfId="1" applyNumberFormat="1" applyFont="1" applyFill="1" applyBorder="1" applyAlignment="1">
      <alignment horizontal="center" vertical="center"/>
    </xf>
    <xf numFmtId="164" fontId="15" fillId="29" borderId="14" xfId="1" applyNumberFormat="1" applyFont="1" applyFill="1" applyBorder="1" applyAlignment="1">
      <alignment horizontal="center" vertical="center"/>
    </xf>
    <xf numFmtId="42" fontId="27" fillId="29" borderId="4" xfId="1" applyNumberFormat="1" applyFont="1" applyFill="1" applyBorder="1" applyAlignment="1">
      <alignment horizontal="center" vertical="center"/>
    </xf>
    <xf numFmtId="42" fontId="27" fillId="29" borderId="6" xfId="1" applyNumberFormat="1" applyFont="1" applyFill="1" applyBorder="1" applyAlignment="1">
      <alignment horizontal="center" vertical="center"/>
    </xf>
    <xf numFmtId="164" fontId="15" fillId="29" borderId="30" xfId="1" applyNumberFormat="1" applyFont="1" applyFill="1" applyBorder="1" applyAlignment="1">
      <alignment horizontal="center" vertical="center"/>
    </xf>
    <xf numFmtId="164" fontId="15" fillId="29" borderId="29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9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2" fontId="9" fillId="29" borderId="57" xfId="1" applyNumberFormat="1" applyFont="1" applyFill="1" applyBorder="1" applyAlignment="1">
      <alignment horizontal="center"/>
    </xf>
    <xf numFmtId="42" fontId="9" fillId="29" borderId="41" xfId="1" applyNumberFormat="1" applyFont="1" applyFill="1" applyBorder="1" applyAlignment="1">
      <alignment horizontal="center"/>
    </xf>
    <xf numFmtId="42" fontId="15" fillId="29" borderId="11" xfId="1" applyNumberFormat="1" applyFont="1" applyFill="1" applyBorder="1" applyAlignment="1">
      <alignment horizontal="center"/>
    </xf>
    <xf numFmtId="42" fontId="15" fillId="29" borderId="19" xfId="1" applyNumberFormat="1" applyFont="1" applyFill="1" applyBorder="1" applyAlignment="1">
      <alignment horizontal="center"/>
    </xf>
    <xf numFmtId="0" fontId="56" fillId="29" borderId="60" xfId="0" applyFont="1" applyFill="1" applyBorder="1" applyAlignment="1">
      <alignment horizontal="center" vertical="center" wrapText="1"/>
    </xf>
    <xf numFmtId="0" fontId="56" fillId="29" borderId="1" xfId="0" applyFont="1" applyFill="1" applyBorder="1" applyAlignment="1">
      <alignment horizontal="center" vertical="center" wrapText="1"/>
    </xf>
    <xf numFmtId="0" fontId="56" fillId="29" borderId="43" xfId="0" applyFont="1" applyFill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10" fontId="38" fillId="0" borderId="0" xfId="2" applyNumberFormat="1" applyFont="1" applyFill="1" applyBorder="1" applyAlignment="1">
      <alignment horizontal="center" vertical="center" wrapText="1"/>
    </xf>
    <xf numFmtId="164" fontId="31" fillId="29" borderId="77" xfId="1" applyNumberFormat="1" applyFont="1" applyFill="1" applyBorder="1" applyAlignment="1" applyProtection="1">
      <alignment vertical="center" wrapText="1"/>
      <protection hidden="1"/>
    </xf>
    <xf numFmtId="0" fontId="6" fillId="8" borderId="5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164" fontId="15" fillId="29" borderId="5" xfId="1" applyNumberFormat="1" applyFont="1" applyFill="1" applyBorder="1" applyAlignment="1">
      <alignment horizontal="center"/>
    </xf>
    <xf numFmtId="42" fontId="79" fillId="30" borderId="104" xfId="0" applyNumberFormat="1" applyFont="1" applyFill="1" applyBorder="1" applyAlignment="1">
      <alignment horizontal="center"/>
    </xf>
    <xf numFmtId="0" fontId="78" fillId="29" borderId="105" xfId="0" applyFont="1" applyFill="1" applyBorder="1"/>
    <xf numFmtId="0" fontId="1" fillId="0" borderId="0" xfId="0" applyFont="1" applyAlignment="1">
      <alignment horizontal="center"/>
    </xf>
    <xf numFmtId="0" fontId="94" fillId="26" borderId="4" xfId="0" applyFont="1" applyFill="1" applyBorder="1" applyAlignment="1">
      <alignment horizontal="center" vertical="top"/>
    </xf>
    <xf numFmtId="0" fontId="94" fillId="26" borderId="5" xfId="0" applyFont="1" applyFill="1" applyBorder="1" applyAlignment="1">
      <alignment horizontal="center" vertical="top"/>
    </xf>
    <xf numFmtId="0" fontId="94" fillId="26" borderId="6" xfId="0" applyFont="1" applyFill="1" applyBorder="1" applyAlignment="1">
      <alignment horizontal="center" vertical="top"/>
    </xf>
    <xf numFmtId="0" fontId="11" fillId="24" borderId="1" xfId="0" applyFont="1" applyFill="1" applyBorder="1" applyAlignment="1">
      <alignment horizontal="center"/>
    </xf>
    <xf numFmtId="0" fontId="58" fillId="0" borderId="1" xfId="0" applyFont="1" applyBorder="1" applyAlignment="1" applyProtection="1">
      <alignment horizontal="center" vertical="center" wrapText="1"/>
      <protection locked="0"/>
    </xf>
    <xf numFmtId="0" fontId="33" fillId="0" borderId="80" xfId="0" applyFont="1" applyBorder="1" applyAlignment="1">
      <alignment horizontal="center"/>
    </xf>
    <xf numFmtId="0" fontId="33" fillId="0" borderId="81" xfId="0" applyFont="1" applyBorder="1" applyAlignment="1">
      <alignment horizontal="center"/>
    </xf>
    <xf numFmtId="0" fontId="58" fillId="0" borderId="15" xfId="0" applyFont="1" applyBorder="1" applyAlignment="1" applyProtection="1">
      <alignment horizontal="center" vertical="center" wrapText="1"/>
      <protection locked="0"/>
    </xf>
    <xf numFmtId="164" fontId="0" fillId="29" borderId="12" xfId="1" applyNumberFormat="1" applyFont="1" applyFill="1" applyBorder="1" applyAlignment="1">
      <alignment horizontal="center" vertical="center"/>
    </xf>
    <xf numFmtId="164" fontId="0" fillId="29" borderId="43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8" fillId="26" borderId="21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1" fillId="10" borderId="60" xfId="0" applyFont="1" applyFill="1" applyBorder="1" applyAlignment="1">
      <alignment horizontal="right"/>
    </xf>
    <xf numFmtId="0" fontId="31" fillId="10" borderId="1" xfId="0" applyFont="1" applyFill="1" applyBorder="1" applyAlignment="1">
      <alignment horizontal="right"/>
    </xf>
    <xf numFmtId="0" fontId="31" fillId="10" borderId="62" xfId="0" applyFont="1" applyFill="1" applyBorder="1" applyAlignment="1">
      <alignment horizontal="right"/>
    </xf>
    <xf numFmtId="0" fontId="31" fillId="10" borderId="67" xfId="0" applyFont="1" applyFill="1" applyBorder="1" applyAlignment="1">
      <alignment horizontal="right"/>
    </xf>
    <xf numFmtId="0" fontId="86" fillId="26" borderId="3" xfId="0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1" fillId="0" borderId="74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3" fillId="6" borderId="54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/>
    </xf>
    <xf numFmtId="0" fontId="11" fillId="0" borderId="82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51" fillId="0" borderId="75" xfId="0" applyFont="1" applyBorder="1" applyAlignment="1">
      <alignment horizontal="center"/>
    </xf>
    <xf numFmtId="0" fontId="51" fillId="0" borderId="76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6" fillId="16" borderId="60" xfId="3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1" fontId="0" fillId="4" borderId="64" xfId="0" applyNumberForma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0" fillId="18" borderId="36" xfId="0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2" borderId="58" xfId="0" applyFont="1" applyFill="1" applyBorder="1" applyAlignment="1">
      <alignment horizontal="center" vertical="center"/>
    </xf>
    <xf numFmtId="0" fontId="40" fillId="2" borderId="6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3" fillId="0" borderId="11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54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12" xfId="0" applyFont="1" applyBorder="1" applyAlignment="1">
      <alignment horizont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2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FF0000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E2EFDA"/>
      <color rgb="FFD2ECB6"/>
      <color rgb="FFDBDBDB"/>
      <color rgb="FFDDEBF7"/>
      <color rgb="FFE7E6E6"/>
      <color rgb="FFF0F0F0"/>
      <color rgb="FFFDD2C3"/>
      <color rgb="FFFBE9CB"/>
      <color rgb="FFBD7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960802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3"/>
  <sheetViews>
    <sheetView workbookViewId="0">
      <selection activeCell="C16" sqref="C16"/>
    </sheetView>
  </sheetViews>
  <sheetFormatPr baseColWidth="10" defaultColWidth="11.453125" defaultRowHeight="14.5"/>
  <cols>
    <col min="3" max="3" width="30.453125" customWidth="1"/>
    <col min="5" max="5" width="27.453125" customWidth="1"/>
    <col min="7" max="7" width="40.453125" customWidth="1"/>
  </cols>
  <sheetData>
    <row r="1" spans="1:7">
      <c r="A1" t="s">
        <v>0</v>
      </c>
    </row>
    <row r="2" spans="1:7">
      <c r="C2" t="s">
        <v>1</v>
      </c>
      <c r="E2" t="s">
        <v>2</v>
      </c>
      <c r="G2" t="s">
        <v>3</v>
      </c>
    </row>
    <row r="4" spans="1:7">
      <c r="C4" t="s">
        <v>4</v>
      </c>
      <c r="E4" t="s">
        <v>5</v>
      </c>
      <c r="G4" t="s">
        <v>6</v>
      </c>
    </row>
    <row r="5" spans="1:7">
      <c r="C5" t="s">
        <v>7</v>
      </c>
      <c r="E5" t="s">
        <v>8</v>
      </c>
      <c r="G5" t="s">
        <v>8</v>
      </c>
    </row>
    <row r="6" spans="1:7">
      <c r="C6" t="s">
        <v>9</v>
      </c>
      <c r="E6" t="s">
        <v>10</v>
      </c>
      <c r="G6" t="s">
        <v>10</v>
      </c>
    </row>
    <row r="7" spans="1:7">
      <c r="C7" t="s">
        <v>11</v>
      </c>
      <c r="E7" t="s">
        <v>12</v>
      </c>
    </row>
    <row r="8" spans="1:7">
      <c r="C8" t="s">
        <v>13</v>
      </c>
    </row>
    <row r="9" spans="1:7">
      <c r="C9" t="s">
        <v>14</v>
      </c>
    </row>
    <row r="10" spans="1:7">
      <c r="C10" t="s">
        <v>15</v>
      </c>
      <c r="E10" t="s">
        <v>16</v>
      </c>
    </row>
    <row r="11" spans="1:7">
      <c r="C11" t="s">
        <v>17</v>
      </c>
      <c r="G11" t="s">
        <v>18</v>
      </c>
    </row>
    <row r="12" spans="1:7">
      <c r="C12" t="s">
        <v>19</v>
      </c>
      <c r="E12" t="s">
        <v>20</v>
      </c>
      <c r="G12" t="s">
        <v>21</v>
      </c>
    </row>
    <row r="13" spans="1:7">
      <c r="C13" t="s">
        <v>22</v>
      </c>
      <c r="E13" t="s">
        <v>23</v>
      </c>
      <c r="G13" t="s">
        <v>24</v>
      </c>
    </row>
    <row r="14" spans="1:7">
      <c r="C14" t="s">
        <v>25</v>
      </c>
      <c r="E14" t="s">
        <v>26</v>
      </c>
      <c r="G14" t="s">
        <v>27</v>
      </c>
    </row>
    <row r="15" spans="1:7">
      <c r="C15" t="s">
        <v>28</v>
      </c>
      <c r="E15" t="s">
        <v>29</v>
      </c>
      <c r="G15" t="s">
        <v>30</v>
      </c>
    </row>
    <row r="16" spans="1:7">
      <c r="C16" t="s">
        <v>31</v>
      </c>
    </row>
    <row r="17" spans="3:5">
      <c r="C17" t="s">
        <v>32</v>
      </c>
    </row>
    <row r="18" spans="3:5">
      <c r="C18" t="s">
        <v>33</v>
      </c>
    </row>
    <row r="19" spans="3:5">
      <c r="C19" t="s">
        <v>34</v>
      </c>
    </row>
    <row r="20" spans="3:5">
      <c r="C20" t="s">
        <v>35</v>
      </c>
    </row>
    <row r="21" spans="3:5">
      <c r="C21" t="s">
        <v>36</v>
      </c>
    </row>
    <row r="22" spans="3:5">
      <c r="C22" t="s">
        <v>37</v>
      </c>
    </row>
    <row r="23" spans="3:5">
      <c r="C23" t="s">
        <v>38</v>
      </c>
    </row>
    <row r="24" spans="3:5">
      <c r="C24" t="s">
        <v>39</v>
      </c>
    </row>
    <row r="25" spans="3:5">
      <c r="C25" t="s">
        <v>40</v>
      </c>
    </row>
    <row r="26" spans="3:5">
      <c r="C26" t="s">
        <v>41</v>
      </c>
    </row>
    <row r="27" spans="3:5">
      <c r="C27" t="s">
        <v>42</v>
      </c>
      <c r="E27" s="433"/>
    </row>
    <row r="28" spans="3:5">
      <c r="C28" t="s">
        <v>43</v>
      </c>
    </row>
    <row r="29" spans="3:5">
      <c r="C29" t="s">
        <v>44</v>
      </c>
    </row>
    <row r="30" spans="3:5">
      <c r="C30" t="s">
        <v>45</v>
      </c>
    </row>
    <row r="31" spans="3:5">
      <c r="C31" t="s">
        <v>46</v>
      </c>
    </row>
    <row r="32" spans="3:5">
      <c r="C32" t="s">
        <v>47</v>
      </c>
    </row>
    <row r="33" spans="3:3">
      <c r="C33" t="s">
        <v>48</v>
      </c>
    </row>
    <row r="34" spans="3:3">
      <c r="C34" t="s">
        <v>49</v>
      </c>
    </row>
    <row r="35" spans="3:3">
      <c r="C35" t="s">
        <v>50</v>
      </c>
    </row>
    <row r="36" spans="3:3">
      <c r="C36" t="s">
        <v>51</v>
      </c>
    </row>
    <row r="37" spans="3:3">
      <c r="C37" t="s">
        <v>52</v>
      </c>
    </row>
    <row r="38" spans="3:3">
      <c r="C38" t="s">
        <v>53</v>
      </c>
    </row>
    <row r="39" spans="3:3">
      <c r="C39" t="s">
        <v>54</v>
      </c>
    </row>
    <row r="40" spans="3:3">
      <c r="C40" t="s">
        <v>55</v>
      </c>
    </row>
    <row r="41" spans="3:3">
      <c r="C41" t="s">
        <v>56</v>
      </c>
    </row>
    <row r="42" spans="3:3">
      <c r="C42" t="s">
        <v>57</v>
      </c>
    </row>
    <row r="43" spans="3:3">
      <c r="C43" t="s">
        <v>58</v>
      </c>
    </row>
  </sheetData>
  <sortState xmlns:xlrd2="http://schemas.microsoft.com/office/spreadsheetml/2017/richdata2" ref="C6:C43">
    <sortCondition ref="C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dimension ref="A1:F11"/>
  <sheetViews>
    <sheetView zoomScaleNormal="100" workbookViewId="0">
      <selection activeCell="A6" sqref="A6:F6"/>
    </sheetView>
  </sheetViews>
  <sheetFormatPr baseColWidth="10" defaultColWidth="11.453125" defaultRowHeight="14.5"/>
  <cols>
    <col min="6" max="6" width="48.453125" customWidth="1"/>
  </cols>
  <sheetData>
    <row r="1" spans="1:6" ht="15" thickBot="1"/>
    <row r="2" spans="1:6" ht="21.5" thickBot="1">
      <c r="A2" s="508" t="s">
        <v>59</v>
      </c>
      <c r="B2" s="509"/>
      <c r="C2" s="509"/>
      <c r="D2" s="509"/>
      <c r="E2" s="509"/>
      <c r="F2" s="510"/>
    </row>
    <row r="3" spans="1:6" ht="39" customHeight="1">
      <c r="A3" s="522" t="s">
        <v>60</v>
      </c>
      <c r="B3" s="522"/>
      <c r="C3" s="522"/>
      <c r="D3" s="522"/>
      <c r="E3" s="522"/>
      <c r="F3" s="522"/>
    </row>
    <row r="4" spans="1:6" ht="29.15" customHeight="1">
      <c r="A4" s="511" t="s">
        <v>61</v>
      </c>
      <c r="B4" s="511"/>
      <c r="C4" s="511"/>
      <c r="D4" s="511"/>
      <c r="E4" s="511"/>
      <c r="F4" s="511"/>
    </row>
    <row r="5" spans="1:6" ht="82" customHeight="1">
      <c r="A5" s="512" t="s">
        <v>62</v>
      </c>
      <c r="B5" s="512"/>
      <c r="C5" s="512"/>
      <c r="D5" s="512"/>
      <c r="E5" s="512"/>
      <c r="F5" s="512"/>
    </row>
    <row r="6" spans="1:6" ht="202.5" customHeight="1">
      <c r="A6" s="512" t="s">
        <v>63</v>
      </c>
      <c r="B6" s="512"/>
      <c r="C6" s="512"/>
      <c r="D6" s="512"/>
      <c r="E6" s="512"/>
      <c r="F6" s="512"/>
    </row>
    <row r="7" spans="1:6" ht="16" thickBot="1">
      <c r="A7" s="177" t="s">
        <v>64</v>
      </c>
      <c r="B7" s="177"/>
      <c r="C7" s="11"/>
      <c r="D7" s="11"/>
    </row>
    <row r="8" spans="1:6" ht="15.5">
      <c r="A8" s="178" t="s">
        <v>65</v>
      </c>
      <c r="B8" s="516" t="s">
        <v>66</v>
      </c>
      <c r="C8" s="517"/>
      <c r="D8" s="518"/>
    </row>
    <row r="9" spans="1:6" ht="15.5">
      <c r="A9" s="179" t="s">
        <v>67</v>
      </c>
      <c r="B9" s="519" t="s">
        <v>68</v>
      </c>
      <c r="C9" s="520"/>
      <c r="D9" s="521"/>
    </row>
    <row r="10" spans="1:6" ht="16" thickBot="1">
      <c r="A10" s="180" t="s">
        <v>4</v>
      </c>
      <c r="B10" s="513" t="s">
        <v>69</v>
      </c>
      <c r="C10" s="514"/>
      <c r="D10" s="515"/>
    </row>
    <row r="11" spans="1:6">
      <c r="A11" s="395" t="s">
        <v>70</v>
      </c>
      <c r="B11" s="11"/>
      <c r="C11" s="11"/>
      <c r="D11" s="11"/>
    </row>
  </sheetData>
  <sheetProtection algorithmName="SHA-512" hashValue="l0dQABY3gdAdQbvW3FRVn0DOIBdS41EWYt1lrUUE8hR16WOc9ZOCiIEjjPHI28KAhJ4vz3JtAJxlA4heMm3zjg==" saltValue="Anv/X+9X9vKI6DBzh3jJAw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39"/>
  <sheetViews>
    <sheetView view="pageBreakPreview" zoomScale="115" zoomScaleNormal="55" zoomScaleSheetLayoutView="115" workbookViewId="0">
      <selection activeCell="B6" sqref="B6:C6"/>
    </sheetView>
  </sheetViews>
  <sheetFormatPr baseColWidth="10" defaultColWidth="11.453125" defaultRowHeight="14.5" outlineLevelRow="1"/>
  <cols>
    <col min="1" max="1" width="27.453125" customWidth="1"/>
    <col min="2" max="2" width="29.7265625" customWidth="1"/>
    <col min="3" max="3" width="25.1796875" customWidth="1"/>
    <col min="4" max="5" width="20.81640625" customWidth="1"/>
    <col min="6" max="6" width="28.453125" customWidth="1"/>
  </cols>
  <sheetData>
    <row r="1" spans="1:6" ht="15" thickBot="1">
      <c r="B1" s="116"/>
      <c r="C1" s="116"/>
      <c r="D1" s="116"/>
    </row>
    <row r="2" spans="1:6" ht="28" customHeight="1" thickBot="1">
      <c r="A2" s="508" t="s">
        <v>71</v>
      </c>
      <c r="B2" s="509"/>
      <c r="C2" s="509"/>
      <c r="D2" s="509"/>
      <c r="E2" s="509"/>
      <c r="F2" s="510"/>
    </row>
    <row r="3" spans="1:6" ht="9.65" customHeight="1">
      <c r="A3" s="2"/>
      <c r="B3" s="2"/>
      <c r="C3" s="2"/>
      <c r="D3" s="2"/>
      <c r="E3" s="2"/>
    </row>
    <row r="4" spans="1:6" ht="38.15" customHeight="1">
      <c r="A4" s="398" t="s">
        <v>72</v>
      </c>
      <c r="B4" s="524" t="s">
        <v>73</v>
      </c>
      <c r="C4" s="525"/>
      <c r="D4" s="396"/>
      <c r="E4" s="526" t="s">
        <v>74</v>
      </c>
      <c r="F4" s="526"/>
    </row>
    <row r="5" spans="1:6" ht="34.5" customHeight="1">
      <c r="A5" s="398" t="s">
        <v>75</v>
      </c>
      <c r="B5" s="524" t="s">
        <v>4</v>
      </c>
      <c r="C5" s="525"/>
      <c r="D5" s="397"/>
      <c r="E5" s="402" t="s">
        <v>76</v>
      </c>
      <c r="F5" s="383" t="s">
        <v>351</v>
      </c>
    </row>
    <row r="6" spans="1:6" ht="26.15" customHeight="1">
      <c r="A6" s="398" t="s">
        <v>77</v>
      </c>
      <c r="B6" s="524" t="s">
        <v>23</v>
      </c>
      <c r="C6" s="525"/>
      <c r="D6" s="397"/>
      <c r="E6" s="403" t="s">
        <v>78</v>
      </c>
      <c r="F6" s="424" t="s">
        <v>21</v>
      </c>
    </row>
    <row r="7" spans="1:6" ht="62.15" customHeight="1">
      <c r="A7" s="398" t="s">
        <v>79</v>
      </c>
      <c r="B7" s="524" t="s">
        <v>80</v>
      </c>
      <c r="C7" s="525"/>
      <c r="D7" s="397"/>
      <c r="E7" s="404"/>
      <c r="F7" s="405"/>
    </row>
    <row r="8" spans="1:6" ht="10.5" customHeight="1">
      <c r="D8" s="2"/>
      <c r="E8" s="2"/>
    </row>
    <row r="9" spans="1:6" ht="22.5" customHeight="1" thickBot="1">
      <c r="A9" s="523" t="s">
        <v>81</v>
      </c>
      <c r="B9" s="523"/>
      <c r="C9" s="523"/>
      <c r="D9" s="523"/>
      <c r="E9" s="5"/>
    </row>
    <row r="10" spans="1:6" ht="27.65" customHeight="1" thickBot="1">
      <c r="A10" s="399" t="s">
        <v>82</v>
      </c>
      <c r="B10" s="400" t="s">
        <v>83</v>
      </c>
      <c r="C10" s="401" t="s">
        <v>84</v>
      </c>
      <c r="E10" s="401" t="s">
        <v>85</v>
      </c>
    </row>
    <row r="11" spans="1:6" ht="26.5" customHeight="1" thickBot="1">
      <c r="A11" s="432" t="s">
        <v>6</v>
      </c>
      <c r="B11" s="427" t="s">
        <v>86</v>
      </c>
      <c r="C11" s="428"/>
      <c r="E11" s="443"/>
    </row>
    <row r="12" spans="1:6" ht="28" customHeight="1">
      <c r="A12" s="527" t="s">
        <v>87</v>
      </c>
      <c r="B12" s="527"/>
      <c r="C12" s="527"/>
      <c r="D12" s="527"/>
      <c r="E12" s="527"/>
    </row>
    <row r="13" spans="1:6" ht="15" customHeight="1">
      <c r="A13" s="2"/>
      <c r="B13" s="2"/>
      <c r="C13" s="2"/>
    </row>
    <row r="14" spans="1:6" ht="22.5" customHeight="1" thickBot="1">
      <c r="A14" s="523" t="s">
        <v>88</v>
      </c>
      <c r="B14" s="523"/>
      <c r="C14" s="523"/>
    </row>
    <row r="15" spans="1:6" ht="77.5" customHeight="1" thickBot="1">
      <c r="A15" s="528" t="s">
        <v>89</v>
      </c>
      <c r="B15" s="530"/>
      <c r="C15" s="419" t="s">
        <v>90</v>
      </c>
      <c r="D15" s="336" t="s">
        <v>91</v>
      </c>
      <c r="E15" s="336" t="s">
        <v>92</v>
      </c>
      <c r="F15" s="420" t="s">
        <v>93</v>
      </c>
    </row>
    <row r="16" spans="1:6">
      <c r="A16" s="429" t="s">
        <v>94</v>
      </c>
      <c r="B16" s="421" t="s">
        <v>95</v>
      </c>
      <c r="C16" s="422"/>
      <c r="D16" s="422"/>
      <c r="E16" s="422" t="s">
        <v>5</v>
      </c>
      <c r="F16" s="423"/>
    </row>
    <row r="17" spans="1:6">
      <c r="A17" s="430" t="s">
        <v>96</v>
      </c>
      <c r="B17" s="406" t="s">
        <v>97</v>
      </c>
      <c r="C17" s="407"/>
      <c r="D17" s="407"/>
      <c r="E17" s="407" t="s">
        <v>5</v>
      </c>
      <c r="F17" s="408"/>
    </row>
    <row r="18" spans="1:6">
      <c r="A18" s="430" t="s">
        <v>98</v>
      </c>
      <c r="B18" s="406" t="s">
        <v>99</v>
      </c>
      <c r="C18" s="407"/>
      <c r="D18" s="407"/>
      <c r="E18" s="407" t="s">
        <v>5</v>
      </c>
      <c r="F18" s="408"/>
    </row>
    <row r="19" spans="1:6" hidden="1" outlineLevel="1">
      <c r="A19" s="430" t="s">
        <v>100</v>
      </c>
      <c r="B19" s="406" t="s">
        <v>101</v>
      </c>
      <c r="C19" s="407"/>
      <c r="D19" s="407"/>
      <c r="E19" s="407" t="s">
        <v>5</v>
      </c>
      <c r="F19" s="408"/>
    </row>
    <row r="20" spans="1:6" hidden="1" outlineLevel="1">
      <c r="A20" s="430" t="s">
        <v>102</v>
      </c>
      <c r="B20" s="406" t="s">
        <v>103</v>
      </c>
      <c r="C20" s="407"/>
      <c r="D20" s="407"/>
      <c r="E20" s="407" t="s">
        <v>5</v>
      </c>
      <c r="F20" s="408"/>
    </row>
    <row r="21" spans="1:6" hidden="1" outlineLevel="1">
      <c r="A21" s="430" t="s">
        <v>104</v>
      </c>
      <c r="B21" s="406" t="s">
        <v>105</v>
      </c>
      <c r="C21" s="407"/>
      <c r="D21" s="407"/>
      <c r="E21" s="407" t="s">
        <v>5</v>
      </c>
      <c r="F21" s="408"/>
    </row>
    <row r="22" spans="1:6" hidden="1" outlineLevel="1">
      <c r="A22" s="430" t="s">
        <v>106</v>
      </c>
      <c r="B22" s="406" t="s">
        <v>107</v>
      </c>
      <c r="C22" s="407"/>
      <c r="D22" s="407"/>
      <c r="E22" s="407" t="s">
        <v>5</v>
      </c>
      <c r="F22" s="408"/>
    </row>
    <row r="23" spans="1:6" hidden="1" outlineLevel="1">
      <c r="A23" s="430" t="s">
        <v>108</v>
      </c>
      <c r="B23" s="406" t="s">
        <v>109</v>
      </c>
      <c r="C23" s="407"/>
      <c r="D23" s="407"/>
      <c r="E23" s="407" t="s">
        <v>5</v>
      </c>
      <c r="F23" s="408"/>
    </row>
    <row r="24" spans="1:6" hidden="1" outlineLevel="1">
      <c r="A24" s="430" t="s">
        <v>110</v>
      </c>
      <c r="B24" s="406" t="s">
        <v>111</v>
      </c>
      <c r="C24" s="407"/>
      <c r="D24" s="407"/>
      <c r="E24" s="407" t="s">
        <v>5</v>
      </c>
      <c r="F24" s="408"/>
    </row>
    <row r="25" spans="1:6" ht="12" hidden="1" customHeight="1" outlineLevel="1" thickBot="1">
      <c r="A25" s="431" t="s">
        <v>112</v>
      </c>
      <c r="B25" s="409" t="s">
        <v>113</v>
      </c>
      <c r="C25" s="410"/>
      <c r="D25" s="410"/>
      <c r="E25" s="410" t="s">
        <v>5</v>
      </c>
      <c r="F25" s="411"/>
    </row>
    <row r="26" spans="1:6" ht="17.25" customHeight="1" collapsed="1">
      <c r="A26" s="3"/>
      <c r="B26" s="3"/>
      <c r="C26" s="4"/>
    </row>
    <row r="27" spans="1:6" ht="18.75" customHeight="1" thickBot="1">
      <c r="A27" s="523" t="s">
        <v>114</v>
      </c>
      <c r="B27" s="523"/>
      <c r="C27" s="523"/>
      <c r="D27" s="5"/>
      <c r="E27" s="5"/>
    </row>
    <row r="28" spans="1:6" ht="36" customHeight="1" thickBot="1">
      <c r="A28" s="531" t="s">
        <v>115</v>
      </c>
      <c r="B28" s="532"/>
      <c r="C28" s="401" t="s">
        <v>116</v>
      </c>
    </row>
    <row r="29" spans="1:6" ht="15.5">
      <c r="A29" s="417" t="s">
        <v>117</v>
      </c>
      <c r="B29" s="412" t="s">
        <v>118</v>
      </c>
      <c r="C29" s="418" t="s">
        <v>119</v>
      </c>
    </row>
    <row r="30" spans="1:6" ht="15.5">
      <c r="A30" s="414" t="s">
        <v>120</v>
      </c>
      <c r="B30" s="406" t="s">
        <v>121</v>
      </c>
      <c r="C30" s="413" t="s">
        <v>119</v>
      </c>
    </row>
    <row r="31" spans="1:6" ht="16" thickBot="1">
      <c r="A31" s="415" t="s">
        <v>122</v>
      </c>
      <c r="B31" s="409" t="s">
        <v>123</v>
      </c>
      <c r="C31" s="416" t="s">
        <v>119</v>
      </c>
    </row>
    <row r="32" spans="1:6" ht="15.5">
      <c r="A32" s="6"/>
      <c r="B32" s="6"/>
      <c r="C32" s="4"/>
    </row>
    <row r="33" spans="1:6" ht="21" customHeight="1" thickBot="1">
      <c r="A33" s="523" t="s">
        <v>124</v>
      </c>
      <c r="B33" s="523"/>
      <c r="C33" s="523"/>
      <c r="D33" s="5"/>
      <c r="E33" s="5"/>
    </row>
    <row r="34" spans="1:6" ht="48" customHeight="1" thickBot="1">
      <c r="A34" s="528" t="s">
        <v>125</v>
      </c>
      <c r="B34" s="529"/>
      <c r="C34" s="339" t="s">
        <v>126</v>
      </c>
      <c r="D34" s="347" t="s">
        <v>127</v>
      </c>
      <c r="E34" s="335"/>
      <c r="F34" s="335"/>
    </row>
    <row r="35" spans="1:6" ht="15" thickBot="1">
      <c r="A35" s="346" t="s">
        <v>128</v>
      </c>
      <c r="B35" s="343" t="s">
        <v>4</v>
      </c>
      <c r="C35" s="340" t="s">
        <v>129</v>
      </c>
      <c r="D35" s="337">
        <v>0</v>
      </c>
    </row>
    <row r="36" spans="1:6" ht="15" thickBot="1">
      <c r="A36" s="346" t="s">
        <v>130</v>
      </c>
      <c r="B36" s="344" t="s">
        <v>4</v>
      </c>
      <c r="C36" s="341" t="s">
        <v>129</v>
      </c>
      <c r="D36" s="338">
        <v>0</v>
      </c>
    </row>
    <row r="37" spans="1:6" ht="15" thickBot="1">
      <c r="A37" s="346" t="s">
        <v>131</v>
      </c>
      <c r="B37" s="344" t="s">
        <v>4</v>
      </c>
      <c r="C37" s="341" t="s">
        <v>129</v>
      </c>
      <c r="D37" s="338">
        <v>0</v>
      </c>
    </row>
    <row r="38" spans="1:6" ht="15" thickBot="1">
      <c r="A38" s="346" t="s">
        <v>132</v>
      </c>
      <c r="B38" s="344" t="s">
        <v>4</v>
      </c>
      <c r="C38" s="341" t="s">
        <v>129</v>
      </c>
      <c r="D38" s="338">
        <v>0</v>
      </c>
    </row>
    <row r="39" spans="1:6" ht="15" thickBot="1">
      <c r="A39" s="346" t="s">
        <v>133</v>
      </c>
      <c r="B39" s="345" t="s">
        <v>4</v>
      </c>
      <c r="C39" s="342" t="s">
        <v>129</v>
      </c>
      <c r="D39" s="338">
        <v>0</v>
      </c>
    </row>
  </sheetData>
  <sheetProtection algorithmName="SHA-512" hashValue="0o75SmQKIJIMQTQpZrKQLloHVkpJWdTQeNOQCw0L7eWNbe4+YXTeFRhPKaPE0DOWzLnGMby6yugCrujkwpb8kw==" saltValue="a6A65e66h+YDLtFa5fic7A==" spinCount="100000" sheet="1" objects="1" scenarios="1"/>
  <mergeCells count="14">
    <mergeCell ref="A12:E12"/>
    <mergeCell ref="A34:B34"/>
    <mergeCell ref="A15:B15"/>
    <mergeCell ref="A28:B28"/>
    <mergeCell ref="A14:C14"/>
    <mergeCell ref="A27:C27"/>
    <mergeCell ref="A33:C33"/>
    <mergeCell ref="A2:F2"/>
    <mergeCell ref="A9:D9"/>
    <mergeCell ref="B4:C4"/>
    <mergeCell ref="B5:C5"/>
    <mergeCell ref="B7:C7"/>
    <mergeCell ref="E4:F4"/>
    <mergeCell ref="B6:C6"/>
  </mergeCells>
  <dataValidations count="7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6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7" xr:uid="{00000000-0002-0000-0100-000001000000}">
      <formula1>0</formula1>
    </dataValidation>
    <dataValidation type="list" allowBlank="1" showInputMessage="1" showErrorMessage="1" sqref="C29:C32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5:C39" xr:uid="{96073D21-5E25-4273-9F62-095B4E330305}">
      <formula1>"Nature de l'IRPQ,Université,CCTT,Centre de recherche publique"</formula1>
    </dataValidation>
    <dataValidation type="list" allowBlank="1" showInputMessage="1" showErrorMessage="1" sqref="B11" xr:uid="{BBD00F64-5000-40BC-9DD2-0099F18BF219}">
      <formula1>"Sélectionner,1,2,3,4,5,6"</formula1>
    </dataValidation>
    <dataValidation allowBlank="1" showInputMessage="1" showErrorMessage="1" errorTitle="Erreur" error="Les % de TPS et de TVQ non récupérables par les universités ne peuvent pas dépasser 10%. Nous vous prions de contacter l'équipe du CRIBIQ" sqref="D35:D39" xr:uid="{326DA47D-95B9-42E5-8D12-A2895CEB57B2}"/>
    <dataValidation type="list" allowBlank="1" showInputMessage="1" showErrorMessage="1" sqref="C11" xr:uid="{155EE44A-1101-44CB-A091-34134B9E6A36}">
      <formula1>"Sélectionner,1,2,3,4,5,6,7,8,9"</formula1>
    </dataValidation>
  </dataValidations>
  <pageMargins left="0.25" right="0.25" top="0.75" bottom="0.75" header="0.3" footer="0.3"/>
  <pageSetup scale="59" orientation="portrait" verticalDpi="4294967295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Données!$G$4:$G$6</xm:f>
          </x14:formula1>
          <xm:sqref>A11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E16:E25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Données!$G$11:$G$15</xm:f>
          </x14:formula1>
          <xm:sqref>F6</xm:sqref>
        </x14:dataValidation>
        <x14:dataValidation type="list" allowBlank="1" showInputMessage="1" showErrorMessage="1" xr:uid="{00000000-0002-0000-0100-000005000000}">
          <x14:formula1>
            <xm:f>Données!$C$4:$C$43</xm:f>
          </x14:formula1>
          <xm:sqref>B35:B39 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tabSelected="1" view="pageBreakPreview" zoomScale="90" zoomScaleNormal="100" zoomScaleSheetLayoutView="90" zoomScalePageLayoutView="40" workbookViewId="0">
      <selection activeCell="C18" sqref="C18"/>
    </sheetView>
  </sheetViews>
  <sheetFormatPr baseColWidth="10" defaultColWidth="11.453125" defaultRowHeight="14.5" outlineLevelRow="1" outlineLevelCol="1"/>
  <cols>
    <col min="1" max="1" width="28.7265625" customWidth="1"/>
    <col min="2" max="2" width="13.7265625" customWidth="1"/>
    <col min="3" max="8" width="16.54296875" customWidth="1"/>
    <col min="9" max="11" width="16.54296875" customWidth="1" outlineLevel="1"/>
    <col min="12" max="12" width="16.54296875" customWidth="1" outlineLevel="1" collapsed="1"/>
    <col min="13" max="14" width="16.54296875" customWidth="1" outlineLevel="1"/>
    <col min="15" max="15" width="16.54296875" customWidth="1" outlineLevel="1" collapsed="1"/>
    <col min="16" max="16" width="17" customWidth="1" outlineLevel="1"/>
    <col min="17" max="17" width="18.453125" customWidth="1" outlineLevel="1"/>
    <col min="18" max="18" width="21.453125" customWidth="1"/>
    <col min="19" max="19" width="16.453125" customWidth="1"/>
    <col min="21" max="21" width="15.81640625" bestFit="1" customWidth="1"/>
  </cols>
  <sheetData>
    <row r="1" spans="1:19" ht="33" customHeight="1" thickBot="1">
      <c r="A1" s="570" t="s">
        <v>134</v>
      </c>
      <c r="B1" s="571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9"/>
    </row>
    <row r="2" spans="1:19" ht="19" thickBot="1">
      <c r="A2" s="187"/>
      <c r="C2" s="609" t="str">
        <f>'Form.A1- Partenaires'!B35</f>
        <v>IRPQ</v>
      </c>
      <c r="D2" s="589"/>
      <c r="E2" s="610"/>
      <c r="F2" s="609" t="str">
        <f>'Form.A1- Partenaires'!B36</f>
        <v>IRPQ</v>
      </c>
      <c r="G2" s="589"/>
      <c r="H2" s="611"/>
      <c r="I2" s="588" t="str">
        <f>'Form.A1- Partenaires'!B37</f>
        <v>IRPQ</v>
      </c>
      <c r="J2" s="589"/>
      <c r="K2" s="589"/>
      <c r="L2" s="589" t="str">
        <f>'Form.A1- Partenaires'!B38</f>
        <v>IRPQ</v>
      </c>
      <c r="M2" s="589"/>
      <c r="N2" s="589"/>
      <c r="O2" s="589" t="str">
        <f>'Form.A1- Partenaires'!B39</f>
        <v>IRPQ</v>
      </c>
      <c r="P2" s="589"/>
      <c r="Q2" s="589"/>
      <c r="R2" s="188" t="s">
        <v>135</v>
      </c>
    </row>
    <row r="3" spans="1:19" ht="5.5" customHeight="1" thickBot="1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19" ht="44" thickBot="1">
      <c r="A4" s="533" t="s">
        <v>136</v>
      </c>
      <c r="B4" s="534"/>
      <c r="C4" s="214" t="s">
        <v>137</v>
      </c>
      <c r="D4" s="215" t="s">
        <v>138</v>
      </c>
      <c r="E4" s="216" t="s">
        <v>139</v>
      </c>
      <c r="F4" s="214" t="s">
        <v>137</v>
      </c>
      <c r="G4" s="215" t="s">
        <v>140</v>
      </c>
      <c r="H4" s="216" t="s">
        <v>139</v>
      </c>
      <c r="I4" s="214" t="s">
        <v>137</v>
      </c>
      <c r="J4" s="215" t="s">
        <v>140</v>
      </c>
      <c r="K4" s="216" t="s">
        <v>141</v>
      </c>
      <c r="L4" s="214" t="s">
        <v>137</v>
      </c>
      <c r="M4" s="215" t="s">
        <v>140</v>
      </c>
      <c r="N4" s="216" t="s">
        <v>141</v>
      </c>
      <c r="O4" s="214" t="s">
        <v>137</v>
      </c>
      <c r="P4" s="215" t="s">
        <v>140</v>
      </c>
      <c r="Q4" s="216" t="s">
        <v>141</v>
      </c>
      <c r="R4" s="219"/>
    </row>
    <row r="5" spans="1:19" ht="18.5">
      <c r="A5" s="537" t="s">
        <v>142</v>
      </c>
      <c r="B5" s="538"/>
      <c r="C5" s="244">
        <f>C6+C7+C8+C9+C10+C11+C12+C13</f>
        <v>0</v>
      </c>
      <c r="D5" s="195"/>
      <c r="E5" s="245">
        <f>SUM(E6:E13)</f>
        <v>0</v>
      </c>
      <c r="F5" s="244">
        <f>SUM(F6:F13)</f>
        <v>0</v>
      </c>
      <c r="G5" s="195"/>
      <c r="H5" s="245">
        <f>SUM(H6:H13)</f>
        <v>0</v>
      </c>
      <c r="I5" s="244">
        <f>SUM(I6:I13)</f>
        <v>0</v>
      </c>
      <c r="J5" s="195"/>
      <c r="K5" s="246">
        <f>SUM(K6:K13)</f>
        <v>0</v>
      </c>
      <c r="L5" s="244">
        <f>SUM(L6:L13)</f>
        <v>0</v>
      </c>
      <c r="M5" s="195"/>
      <c r="N5" s="246">
        <f>SUM(N6:N13)</f>
        <v>0</v>
      </c>
      <c r="O5" s="244">
        <f>SUM(O6:O13)</f>
        <v>0</v>
      </c>
      <c r="P5" s="195"/>
      <c r="Q5" s="245">
        <f>SUM(Q6:Q13)</f>
        <v>0</v>
      </c>
      <c r="R5" s="247">
        <f>O5+L5+I5+F5+C5</f>
        <v>0</v>
      </c>
    </row>
    <row r="6" spans="1:19" ht="15.5">
      <c r="A6" s="252" t="s">
        <v>143</v>
      </c>
      <c r="B6" s="207" t="s">
        <v>144</v>
      </c>
      <c r="C6" s="192"/>
      <c r="D6" s="119"/>
      <c r="E6" s="248">
        <f>C6*D6</f>
        <v>0</v>
      </c>
      <c r="F6" s="217"/>
      <c r="G6" s="119">
        <v>0</v>
      </c>
      <c r="H6" s="248">
        <f>F6*G6</f>
        <v>0</v>
      </c>
      <c r="I6" s="192"/>
      <c r="J6" s="119">
        <v>0</v>
      </c>
      <c r="K6" s="256">
        <f>I6*J6</f>
        <v>0</v>
      </c>
      <c r="L6" s="192"/>
      <c r="M6" s="119">
        <v>0</v>
      </c>
      <c r="N6" s="256">
        <f>L6*M6</f>
        <v>0</v>
      </c>
      <c r="O6" s="192"/>
      <c r="P6" s="119">
        <v>0</v>
      </c>
      <c r="Q6" s="248">
        <f>O6*P6</f>
        <v>0</v>
      </c>
      <c r="R6" s="249">
        <f>O6+L6+I6+F6+C6</f>
        <v>0</v>
      </c>
    </row>
    <row r="7" spans="1:19" ht="15.5">
      <c r="A7" s="252" t="s">
        <v>145</v>
      </c>
      <c r="B7" s="207" t="s">
        <v>144</v>
      </c>
      <c r="C7" s="192"/>
      <c r="D7" s="119">
        <v>0</v>
      </c>
      <c r="E7" s="248">
        <f t="shared" ref="E7:E13" si="0">C7*D7</f>
        <v>0</v>
      </c>
      <c r="F7" s="217"/>
      <c r="G7" s="119">
        <v>0</v>
      </c>
      <c r="H7" s="248">
        <f t="shared" ref="H7:H13" si="1">F7*G7</f>
        <v>0</v>
      </c>
      <c r="I7" s="192"/>
      <c r="J7" s="119">
        <v>0</v>
      </c>
      <c r="K7" s="256">
        <f t="shared" ref="K7:K13" si="2">I7*J7</f>
        <v>0</v>
      </c>
      <c r="L7" s="192"/>
      <c r="M7" s="119">
        <v>0</v>
      </c>
      <c r="N7" s="256">
        <f t="shared" ref="N7:N13" si="3">L7*M7</f>
        <v>0</v>
      </c>
      <c r="O7" s="192"/>
      <c r="P7" s="119">
        <v>0</v>
      </c>
      <c r="Q7" s="248">
        <f t="shared" ref="Q7:Q13" si="4">O7*P7</f>
        <v>0</v>
      </c>
      <c r="R7" s="249">
        <f t="shared" ref="R7:R54" si="5">O7+L7+I7+F7+C7</f>
        <v>0</v>
      </c>
    </row>
    <row r="8" spans="1:19" ht="15.5">
      <c r="A8" s="252" t="s">
        <v>146</v>
      </c>
      <c r="B8" s="207" t="s">
        <v>144</v>
      </c>
      <c r="C8" s="192"/>
      <c r="D8" s="119">
        <v>0</v>
      </c>
      <c r="E8" s="248">
        <f t="shared" si="0"/>
        <v>0</v>
      </c>
      <c r="F8" s="217"/>
      <c r="G8" s="119">
        <v>0</v>
      </c>
      <c r="H8" s="248">
        <f t="shared" si="1"/>
        <v>0</v>
      </c>
      <c r="I8" s="192"/>
      <c r="J8" s="119">
        <v>0</v>
      </c>
      <c r="K8" s="256">
        <f t="shared" si="2"/>
        <v>0</v>
      </c>
      <c r="L8" s="192"/>
      <c r="M8" s="119">
        <v>0</v>
      </c>
      <c r="N8" s="256">
        <f t="shared" si="3"/>
        <v>0</v>
      </c>
      <c r="O8" s="192"/>
      <c r="P8" s="119">
        <v>0</v>
      </c>
      <c r="Q8" s="248">
        <f t="shared" si="4"/>
        <v>0</v>
      </c>
      <c r="R8" s="249">
        <f t="shared" si="5"/>
        <v>0</v>
      </c>
    </row>
    <row r="9" spans="1:19" ht="15.5">
      <c r="A9" s="252" t="s">
        <v>147</v>
      </c>
      <c r="B9" s="207" t="s">
        <v>144</v>
      </c>
      <c r="C9" s="192"/>
      <c r="D9" s="119">
        <v>0</v>
      </c>
      <c r="E9" s="248">
        <f t="shared" si="0"/>
        <v>0</v>
      </c>
      <c r="F9" s="217"/>
      <c r="G9" s="119">
        <v>0</v>
      </c>
      <c r="H9" s="248">
        <f t="shared" si="1"/>
        <v>0</v>
      </c>
      <c r="I9" s="192"/>
      <c r="J9" s="119">
        <v>0</v>
      </c>
      <c r="K9" s="256">
        <f t="shared" si="2"/>
        <v>0</v>
      </c>
      <c r="L9" s="192"/>
      <c r="M9" s="119">
        <v>0</v>
      </c>
      <c r="N9" s="256">
        <f t="shared" si="3"/>
        <v>0</v>
      </c>
      <c r="O9" s="192"/>
      <c r="P9" s="119">
        <v>0</v>
      </c>
      <c r="Q9" s="248">
        <f t="shared" si="4"/>
        <v>0</v>
      </c>
      <c r="R9" s="249">
        <f t="shared" si="5"/>
        <v>0</v>
      </c>
    </row>
    <row r="10" spans="1:19" ht="15.5">
      <c r="A10" s="254" t="s">
        <v>148</v>
      </c>
      <c r="B10" s="207" t="s">
        <v>144</v>
      </c>
      <c r="C10" s="192"/>
      <c r="D10" s="119">
        <v>0</v>
      </c>
      <c r="E10" s="248">
        <f t="shared" si="0"/>
        <v>0</v>
      </c>
      <c r="F10" s="217"/>
      <c r="G10" s="119">
        <v>0</v>
      </c>
      <c r="H10" s="248">
        <f t="shared" si="1"/>
        <v>0</v>
      </c>
      <c r="I10" s="192"/>
      <c r="J10" s="119">
        <v>0</v>
      </c>
      <c r="K10" s="256">
        <f t="shared" si="2"/>
        <v>0</v>
      </c>
      <c r="L10" s="192"/>
      <c r="M10" s="119">
        <v>0</v>
      </c>
      <c r="N10" s="256">
        <f t="shared" si="3"/>
        <v>0</v>
      </c>
      <c r="O10" s="192"/>
      <c r="P10" s="119">
        <v>0</v>
      </c>
      <c r="Q10" s="248">
        <f t="shared" si="4"/>
        <v>0</v>
      </c>
      <c r="R10" s="249">
        <f t="shared" si="5"/>
        <v>0</v>
      </c>
    </row>
    <row r="11" spans="1:19" ht="15.5" outlineLevel="1">
      <c r="A11" s="254" t="s">
        <v>148</v>
      </c>
      <c r="B11" s="207" t="s">
        <v>144</v>
      </c>
      <c r="C11" s="192"/>
      <c r="D11" s="119">
        <v>0</v>
      </c>
      <c r="E11" s="248">
        <f t="shared" si="0"/>
        <v>0</v>
      </c>
      <c r="F11" s="217"/>
      <c r="G11" s="119">
        <v>0</v>
      </c>
      <c r="H11" s="248">
        <f t="shared" si="1"/>
        <v>0</v>
      </c>
      <c r="I11" s="192"/>
      <c r="J11" s="119">
        <v>0</v>
      </c>
      <c r="K11" s="256">
        <f t="shared" si="2"/>
        <v>0</v>
      </c>
      <c r="L11" s="192"/>
      <c r="M11" s="119">
        <v>0</v>
      </c>
      <c r="N11" s="256">
        <f t="shared" si="3"/>
        <v>0</v>
      </c>
      <c r="O11" s="192"/>
      <c r="P11" s="119">
        <v>0</v>
      </c>
      <c r="Q11" s="248">
        <f t="shared" si="4"/>
        <v>0</v>
      </c>
      <c r="R11" s="249">
        <f t="shared" si="5"/>
        <v>0</v>
      </c>
    </row>
    <row r="12" spans="1:19" ht="15.5" outlineLevel="1">
      <c r="A12" s="254" t="s">
        <v>148</v>
      </c>
      <c r="B12" s="207" t="s">
        <v>144</v>
      </c>
      <c r="C12" s="192"/>
      <c r="D12" s="119">
        <v>0</v>
      </c>
      <c r="E12" s="248">
        <f t="shared" si="0"/>
        <v>0</v>
      </c>
      <c r="F12" s="217"/>
      <c r="G12" s="119">
        <v>0</v>
      </c>
      <c r="H12" s="248">
        <f t="shared" si="1"/>
        <v>0</v>
      </c>
      <c r="I12" s="192"/>
      <c r="J12" s="119">
        <v>0</v>
      </c>
      <c r="K12" s="256">
        <f t="shared" si="2"/>
        <v>0</v>
      </c>
      <c r="L12" s="192"/>
      <c r="M12" s="119">
        <v>0</v>
      </c>
      <c r="N12" s="256">
        <f t="shared" si="3"/>
        <v>0</v>
      </c>
      <c r="O12" s="192"/>
      <c r="P12" s="119">
        <v>0</v>
      </c>
      <c r="Q12" s="248">
        <f t="shared" si="4"/>
        <v>0</v>
      </c>
      <c r="R12" s="249">
        <f t="shared" si="5"/>
        <v>0</v>
      </c>
    </row>
    <row r="13" spans="1:19" ht="16" outlineLevel="1" thickBot="1">
      <c r="A13" s="255" t="s">
        <v>148</v>
      </c>
      <c r="B13" s="213" t="s">
        <v>144</v>
      </c>
      <c r="C13" s="193"/>
      <c r="D13" s="120">
        <v>0</v>
      </c>
      <c r="E13" s="250">
        <f t="shared" si="0"/>
        <v>0</v>
      </c>
      <c r="F13" s="218"/>
      <c r="G13" s="120">
        <v>0</v>
      </c>
      <c r="H13" s="250">
        <f t="shared" si="1"/>
        <v>0</v>
      </c>
      <c r="I13" s="193"/>
      <c r="J13" s="120">
        <v>0</v>
      </c>
      <c r="K13" s="257">
        <f t="shared" si="2"/>
        <v>0</v>
      </c>
      <c r="L13" s="193"/>
      <c r="M13" s="120">
        <v>0.1</v>
      </c>
      <c r="N13" s="257">
        <f t="shared" si="3"/>
        <v>0</v>
      </c>
      <c r="O13" s="193"/>
      <c r="P13" s="120">
        <v>0</v>
      </c>
      <c r="Q13" s="250">
        <f t="shared" si="4"/>
        <v>0</v>
      </c>
      <c r="R13" s="251">
        <f t="shared" si="5"/>
        <v>0</v>
      </c>
    </row>
    <row r="14" spans="1:19" ht="6.65" customHeight="1" outlineLevel="1" thickBo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9" ht="46" customHeight="1">
      <c r="A15" s="535" t="s">
        <v>352</v>
      </c>
      <c r="B15" s="536"/>
      <c r="C15" s="240">
        <f>C16+C17+C18+C19</f>
        <v>0</v>
      </c>
      <c r="D15" s="195"/>
      <c r="E15" s="196"/>
      <c r="F15" s="240">
        <f>F16+F17+F18+F19</f>
        <v>0</v>
      </c>
      <c r="G15" s="195"/>
      <c r="H15" s="196"/>
      <c r="I15" s="240">
        <f>I16+I17+I18+I19</f>
        <v>0</v>
      </c>
      <c r="J15" s="208"/>
      <c r="K15" s="196"/>
      <c r="L15" s="240">
        <f>L16+L17+L18+L19</f>
        <v>0</v>
      </c>
      <c r="M15" s="195"/>
      <c r="N15" s="196"/>
      <c r="O15" s="240">
        <f>O16+O17+O18+O19</f>
        <v>0</v>
      </c>
      <c r="P15" s="195"/>
      <c r="Q15" s="196"/>
      <c r="R15" s="242">
        <f>O15+L15+I15+F15+C15</f>
        <v>0</v>
      </c>
      <c r="S15" t="s">
        <v>149</v>
      </c>
    </row>
    <row r="16" spans="1:19" ht="15.5">
      <c r="A16" s="252" t="s">
        <v>150</v>
      </c>
      <c r="B16" s="210" t="s">
        <v>144</v>
      </c>
      <c r="C16" s="192"/>
      <c r="D16" s="194"/>
      <c r="E16" s="197"/>
      <c r="F16" s="192"/>
      <c r="G16" s="194"/>
      <c r="H16" s="197"/>
      <c r="I16" s="209"/>
      <c r="J16" s="194"/>
      <c r="K16" s="197"/>
      <c r="L16" s="192"/>
      <c r="M16" s="194"/>
      <c r="N16" s="197"/>
      <c r="O16" s="192"/>
      <c r="P16" s="194"/>
      <c r="Q16" s="197"/>
      <c r="R16" s="238">
        <f t="shared" si="5"/>
        <v>0</v>
      </c>
    </row>
    <row r="17" spans="1:23" ht="15.5">
      <c r="A17" s="252" t="s">
        <v>151</v>
      </c>
      <c r="B17" s="210" t="s">
        <v>144</v>
      </c>
      <c r="C17" s="192"/>
      <c r="D17" s="194"/>
      <c r="E17" s="197"/>
      <c r="F17" s="192"/>
      <c r="G17" s="194"/>
      <c r="H17" s="197"/>
      <c r="I17" s="192"/>
      <c r="J17" s="194"/>
      <c r="K17" s="197"/>
      <c r="L17" s="192"/>
      <c r="M17" s="194"/>
      <c r="N17" s="197"/>
      <c r="O17" s="192"/>
      <c r="P17" s="194"/>
      <c r="Q17" s="197"/>
      <c r="R17" s="238">
        <f t="shared" si="5"/>
        <v>0</v>
      </c>
    </row>
    <row r="18" spans="1:23" ht="15.5">
      <c r="A18" s="252" t="s">
        <v>152</v>
      </c>
      <c r="B18" s="210" t="s">
        <v>144</v>
      </c>
      <c r="C18" s="192"/>
      <c r="D18" s="194"/>
      <c r="E18" s="197"/>
      <c r="F18" s="192"/>
      <c r="G18" s="194"/>
      <c r="H18" s="197"/>
      <c r="I18" s="192"/>
      <c r="J18" s="194"/>
      <c r="K18" s="197"/>
      <c r="L18" s="192"/>
      <c r="M18" s="194"/>
      <c r="N18" s="197"/>
      <c r="O18" s="192"/>
      <c r="P18" s="194"/>
      <c r="Q18" s="197"/>
      <c r="R18" s="238">
        <f t="shared" si="5"/>
        <v>0</v>
      </c>
    </row>
    <row r="19" spans="1:23" ht="16" thickBot="1">
      <c r="A19" s="253" t="s">
        <v>153</v>
      </c>
      <c r="B19" s="211" t="s">
        <v>144</v>
      </c>
      <c r="C19" s="193"/>
      <c r="D19" s="198"/>
      <c r="E19" s="199"/>
      <c r="F19" s="193"/>
      <c r="G19" s="198"/>
      <c r="H19" s="199"/>
      <c r="I19" s="193"/>
      <c r="J19" s="198"/>
      <c r="K19" s="199"/>
      <c r="L19" s="193"/>
      <c r="M19" s="198"/>
      <c r="N19" s="199"/>
      <c r="O19" s="193"/>
      <c r="P19" s="198"/>
      <c r="Q19" s="199"/>
      <c r="R19" s="243">
        <f t="shared" si="5"/>
        <v>0</v>
      </c>
    </row>
    <row r="20" spans="1:23" ht="6" customHeight="1" thickBo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</row>
    <row r="21" spans="1:23" ht="18.5">
      <c r="A21" s="533" t="s">
        <v>154</v>
      </c>
      <c r="B21" s="534"/>
      <c r="C21" s="240">
        <f>C22+C23</f>
        <v>0</v>
      </c>
      <c r="D21" s="195"/>
      <c r="E21" s="200"/>
      <c r="F21" s="240">
        <f>F22+F23</f>
        <v>0</v>
      </c>
      <c r="G21" s="195"/>
      <c r="H21" s="196"/>
      <c r="I21" s="241">
        <f>I22+I23</f>
        <v>0</v>
      </c>
      <c r="J21" s="195"/>
      <c r="K21" s="200"/>
      <c r="L21" s="240">
        <f>L22+L23</f>
        <v>0</v>
      </c>
      <c r="M21" s="195"/>
      <c r="N21" s="196"/>
      <c r="O21" s="240">
        <f>O22+O23</f>
        <v>0</v>
      </c>
      <c r="P21" s="195"/>
      <c r="Q21" s="196"/>
      <c r="R21" s="242">
        <f>O21+L21+I21+F21+C21</f>
        <v>0</v>
      </c>
    </row>
    <row r="22" spans="1:23" ht="15.5">
      <c r="A22" s="539" t="s">
        <v>155</v>
      </c>
      <c r="B22" s="540"/>
      <c r="C22" s="190"/>
      <c r="D22" s="194"/>
      <c r="E22" s="201"/>
      <c r="F22" s="190"/>
      <c r="G22" s="194"/>
      <c r="H22" s="197"/>
      <c r="I22" s="124"/>
      <c r="J22" s="194"/>
      <c r="K22" s="197"/>
      <c r="L22" s="192">
        <v>0</v>
      </c>
      <c r="M22" s="194"/>
      <c r="N22" s="197"/>
      <c r="O22" s="192">
        <v>0</v>
      </c>
      <c r="P22" s="194"/>
      <c r="Q22" s="197"/>
      <c r="R22" s="238">
        <f>O22+L22+I22+F22+C22</f>
        <v>0</v>
      </c>
    </row>
    <row r="23" spans="1:23" ht="16" customHeight="1" thickBot="1">
      <c r="A23" s="545" t="s">
        <v>156</v>
      </c>
      <c r="B23" s="546"/>
      <c r="C23" s="191"/>
      <c r="D23" s="198"/>
      <c r="E23" s="202"/>
      <c r="F23" s="191"/>
      <c r="G23" s="198"/>
      <c r="H23" s="199"/>
      <c r="I23" s="125">
        <v>0</v>
      </c>
      <c r="J23" s="198"/>
      <c r="K23" s="199"/>
      <c r="L23" s="193">
        <v>0</v>
      </c>
      <c r="M23" s="198"/>
      <c r="N23" s="199"/>
      <c r="O23" s="193">
        <v>0</v>
      </c>
      <c r="P23" s="198"/>
      <c r="Q23" s="199"/>
      <c r="R23" s="243">
        <f>O23+L23+I23+F23+C23</f>
        <v>0</v>
      </c>
      <c r="T23" s="231"/>
      <c r="U23" s="232"/>
      <c r="V23" s="232"/>
      <c r="W23" s="232"/>
    </row>
    <row r="24" spans="1:23" ht="6.65" customHeight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T24" s="232"/>
      <c r="U24" s="232"/>
      <c r="V24" s="232"/>
      <c r="W24" s="232"/>
    </row>
    <row r="25" spans="1:23" s="139" customFormat="1" ht="36" customHeight="1" thickBot="1">
      <c r="A25" s="600" t="s">
        <v>157</v>
      </c>
      <c r="B25" s="601"/>
      <c r="C25" s="225" t="s">
        <v>158</v>
      </c>
      <c r="D25" s="226" t="s">
        <v>159</v>
      </c>
      <c r="E25" s="228"/>
      <c r="F25" s="225" t="s">
        <v>158</v>
      </c>
      <c r="G25" s="226" t="s">
        <v>159</v>
      </c>
      <c r="H25" s="228"/>
      <c r="I25" s="225" t="s">
        <v>158</v>
      </c>
      <c r="J25" s="226" t="s">
        <v>159</v>
      </c>
      <c r="K25" s="228"/>
      <c r="L25" s="225" t="s">
        <v>158</v>
      </c>
      <c r="M25" s="226" t="s">
        <v>159</v>
      </c>
      <c r="N25" s="228"/>
      <c r="O25" s="225" t="s">
        <v>158</v>
      </c>
      <c r="P25" s="226" t="s">
        <v>159</v>
      </c>
      <c r="Q25" s="228"/>
      <c r="R25" s="227">
        <f>SUM(R27:R36)</f>
        <v>0</v>
      </c>
      <c r="T25" s="232"/>
      <c r="U25" s="232"/>
      <c r="V25" s="232"/>
      <c r="W25" s="232"/>
    </row>
    <row r="26" spans="1:23" s="139" customFormat="1" ht="17.149999999999999" customHeight="1" thickBot="1">
      <c r="A26" s="229" t="s">
        <v>160</v>
      </c>
      <c r="B26" s="230"/>
      <c r="C26" s="230"/>
      <c r="D26" s="230"/>
      <c r="E26" s="230"/>
      <c r="F26" s="220"/>
      <c r="G26" s="221"/>
      <c r="H26" s="223"/>
      <c r="I26" s="220"/>
      <c r="J26" s="221"/>
      <c r="K26" s="222"/>
      <c r="L26" s="220"/>
      <c r="M26" s="221"/>
      <c r="N26" s="222"/>
      <c r="O26" s="220"/>
      <c r="P26" s="221"/>
      <c r="Q26" s="222"/>
      <c r="R26" s="224"/>
      <c r="T26" s="232"/>
      <c r="U26" s="232"/>
      <c r="V26" s="232"/>
      <c r="W26" s="232"/>
    </row>
    <row r="27" spans="1:23" ht="28.5" customHeight="1">
      <c r="A27" s="549" t="s">
        <v>161</v>
      </c>
      <c r="B27" s="550"/>
      <c r="C27" s="233">
        <v>0</v>
      </c>
      <c r="D27" s="435">
        <f>IF(C27&gt;25000,25000,C27)</f>
        <v>0</v>
      </c>
      <c r="E27" s="196"/>
      <c r="F27" s="233">
        <v>0</v>
      </c>
      <c r="G27" s="435">
        <f>IF(F27&gt;2500,25000,F27)</f>
        <v>0</v>
      </c>
      <c r="H27" s="196"/>
      <c r="I27" s="233">
        <v>0</v>
      </c>
      <c r="J27" s="435">
        <f>IF(I27&gt;25000,25000,I27)</f>
        <v>0</v>
      </c>
      <c r="K27" s="196"/>
      <c r="L27" s="233">
        <v>0</v>
      </c>
      <c r="M27" s="435">
        <f>IF(L27&gt;25000,25000,L27)</f>
        <v>0</v>
      </c>
      <c r="N27" s="196"/>
      <c r="O27" s="233">
        <v>0</v>
      </c>
      <c r="P27" s="435">
        <f>IF(O27&gt;25000,25000,O27)</f>
        <v>0</v>
      </c>
      <c r="Q27" s="200"/>
      <c r="R27" s="436">
        <f>D27+G27+J27+M27+P27</f>
        <v>0</v>
      </c>
      <c r="T27" s="232"/>
      <c r="U27" s="232"/>
      <c r="V27" s="232"/>
      <c r="W27" s="232"/>
    </row>
    <row r="28" spans="1:23" ht="33" customHeight="1">
      <c r="A28" s="547" t="s">
        <v>161</v>
      </c>
      <c r="B28" s="548"/>
      <c r="C28" s="234">
        <v>0</v>
      </c>
      <c r="D28" s="236">
        <f t="shared" ref="D28:D36" si="6">IF(C28&gt;25000,25000,C28)</f>
        <v>0</v>
      </c>
      <c r="E28" s="197"/>
      <c r="F28" s="234">
        <v>0</v>
      </c>
      <c r="G28" s="236">
        <f t="shared" ref="G28:G36" si="7">IF(F28&gt;2500,25000,F28)</f>
        <v>0</v>
      </c>
      <c r="H28" s="197"/>
      <c r="I28" s="234">
        <v>0</v>
      </c>
      <c r="J28" s="236">
        <f t="shared" ref="J28:J36" si="8">IF(I28&gt;25000,25000,I28)</f>
        <v>0</v>
      </c>
      <c r="K28" s="197"/>
      <c r="L28" s="234">
        <v>0</v>
      </c>
      <c r="M28" s="236">
        <f t="shared" ref="M28:M36" si="9">IF(L28&gt;25000,25000,L28)</f>
        <v>0</v>
      </c>
      <c r="N28" s="197"/>
      <c r="O28" s="234">
        <v>0</v>
      </c>
      <c r="P28" s="236">
        <f t="shared" ref="P28:P36" si="10">IF(O28&gt;25000,25000,O28)</f>
        <v>0</v>
      </c>
      <c r="Q28" s="201"/>
      <c r="R28" s="437">
        <f t="shared" ref="R28:R36" si="11">D28+G28+J28+M28+P28</f>
        <v>0</v>
      </c>
      <c r="T28" s="232"/>
      <c r="U28" s="232"/>
      <c r="V28" s="232"/>
      <c r="W28" s="232"/>
    </row>
    <row r="29" spans="1:23" ht="25.5" customHeight="1">
      <c r="A29" s="547" t="s">
        <v>161</v>
      </c>
      <c r="B29" s="548"/>
      <c r="C29" s="234">
        <v>0</v>
      </c>
      <c r="D29" s="236">
        <f t="shared" si="6"/>
        <v>0</v>
      </c>
      <c r="E29" s="197"/>
      <c r="F29" s="234">
        <v>0</v>
      </c>
      <c r="G29" s="236">
        <f t="shared" si="7"/>
        <v>0</v>
      </c>
      <c r="H29" s="197"/>
      <c r="I29" s="234"/>
      <c r="J29" s="236">
        <f t="shared" si="8"/>
        <v>0</v>
      </c>
      <c r="K29" s="197"/>
      <c r="L29" s="234">
        <v>0</v>
      </c>
      <c r="M29" s="236">
        <f t="shared" si="9"/>
        <v>0</v>
      </c>
      <c r="N29" s="197"/>
      <c r="O29" s="234">
        <v>0</v>
      </c>
      <c r="P29" s="236">
        <f t="shared" si="10"/>
        <v>0</v>
      </c>
      <c r="Q29" s="201"/>
      <c r="R29" s="437">
        <f t="shared" si="11"/>
        <v>0</v>
      </c>
      <c r="T29" s="232"/>
      <c r="U29" s="232"/>
      <c r="V29" s="232"/>
      <c r="W29" s="232"/>
    </row>
    <row r="30" spans="1:23" ht="27" customHeight="1">
      <c r="A30" s="547" t="s">
        <v>161</v>
      </c>
      <c r="B30" s="548"/>
      <c r="C30" s="234">
        <v>0</v>
      </c>
      <c r="D30" s="236">
        <f t="shared" si="6"/>
        <v>0</v>
      </c>
      <c r="E30" s="197"/>
      <c r="F30" s="234">
        <v>0</v>
      </c>
      <c r="G30" s="236">
        <f t="shared" si="7"/>
        <v>0</v>
      </c>
      <c r="H30" s="197"/>
      <c r="I30" s="234">
        <v>0</v>
      </c>
      <c r="J30" s="236">
        <f t="shared" si="8"/>
        <v>0</v>
      </c>
      <c r="K30" s="197"/>
      <c r="L30" s="234">
        <v>0</v>
      </c>
      <c r="M30" s="236">
        <f t="shared" si="9"/>
        <v>0</v>
      </c>
      <c r="N30" s="197"/>
      <c r="O30" s="234">
        <v>0</v>
      </c>
      <c r="P30" s="236">
        <f t="shared" si="10"/>
        <v>0</v>
      </c>
      <c r="Q30" s="201"/>
      <c r="R30" s="437">
        <f t="shared" si="11"/>
        <v>0</v>
      </c>
      <c r="T30" s="232"/>
      <c r="U30" s="232"/>
      <c r="V30" s="232"/>
      <c r="W30" s="232"/>
    </row>
    <row r="31" spans="1:23" ht="29.5" customHeight="1">
      <c r="A31" s="547" t="s">
        <v>162</v>
      </c>
      <c r="B31" s="548"/>
      <c r="C31" s="234">
        <v>0</v>
      </c>
      <c r="D31" s="236">
        <f t="shared" si="6"/>
        <v>0</v>
      </c>
      <c r="E31" s="197"/>
      <c r="F31" s="234">
        <v>0</v>
      </c>
      <c r="G31" s="236">
        <f t="shared" si="7"/>
        <v>0</v>
      </c>
      <c r="H31" s="197"/>
      <c r="I31" s="234">
        <v>0</v>
      </c>
      <c r="J31" s="236">
        <f t="shared" si="8"/>
        <v>0</v>
      </c>
      <c r="K31" s="197"/>
      <c r="L31" s="234">
        <v>0</v>
      </c>
      <c r="M31" s="236">
        <f t="shared" si="9"/>
        <v>0</v>
      </c>
      <c r="N31" s="197"/>
      <c r="O31" s="234">
        <v>0</v>
      </c>
      <c r="P31" s="236">
        <f t="shared" si="10"/>
        <v>0</v>
      </c>
      <c r="Q31" s="201"/>
      <c r="R31" s="437">
        <f t="shared" si="11"/>
        <v>0</v>
      </c>
      <c r="T31" s="232"/>
      <c r="U31" s="232"/>
      <c r="V31" s="232"/>
      <c r="W31" s="232"/>
    </row>
    <row r="32" spans="1:23" ht="28" customHeight="1">
      <c r="A32" s="547" t="s">
        <v>161</v>
      </c>
      <c r="B32" s="548"/>
      <c r="C32" s="234">
        <v>0</v>
      </c>
      <c r="D32" s="236">
        <f t="shared" si="6"/>
        <v>0</v>
      </c>
      <c r="E32" s="197"/>
      <c r="F32" s="234">
        <v>0</v>
      </c>
      <c r="G32" s="236">
        <f t="shared" si="7"/>
        <v>0</v>
      </c>
      <c r="H32" s="197"/>
      <c r="I32" s="234">
        <v>0</v>
      </c>
      <c r="J32" s="236">
        <f t="shared" si="8"/>
        <v>0</v>
      </c>
      <c r="K32" s="197"/>
      <c r="L32" s="234">
        <v>0</v>
      </c>
      <c r="M32" s="236">
        <f t="shared" si="9"/>
        <v>0</v>
      </c>
      <c r="N32" s="197"/>
      <c r="O32" s="234">
        <v>0</v>
      </c>
      <c r="P32" s="236">
        <f t="shared" si="10"/>
        <v>0</v>
      </c>
      <c r="Q32" s="201"/>
      <c r="R32" s="437">
        <f t="shared" si="11"/>
        <v>0</v>
      </c>
      <c r="T32" s="232"/>
      <c r="U32" s="232"/>
      <c r="V32" s="232"/>
      <c r="W32" s="232"/>
    </row>
    <row r="33" spans="1:26" ht="27" customHeight="1">
      <c r="A33" s="547" t="s">
        <v>161</v>
      </c>
      <c r="B33" s="548"/>
      <c r="C33" s="234">
        <v>0</v>
      </c>
      <c r="D33" s="236">
        <f t="shared" si="6"/>
        <v>0</v>
      </c>
      <c r="E33" s="434"/>
      <c r="F33" s="234">
        <v>0</v>
      </c>
      <c r="G33" s="236">
        <f t="shared" si="7"/>
        <v>0</v>
      </c>
      <c r="H33" s="197"/>
      <c r="I33" s="234">
        <v>0</v>
      </c>
      <c r="J33" s="236">
        <f t="shared" si="8"/>
        <v>0</v>
      </c>
      <c r="K33" s="197"/>
      <c r="L33" s="234">
        <v>0</v>
      </c>
      <c r="M33" s="236">
        <f t="shared" si="9"/>
        <v>0</v>
      </c>
      <c r="N33" s="197"/>
      <c r="O33" s="234">
        <v>0</v>
      </c>
      <c r="P33" s="236">
        <f t="shared" si="10"/>
        <v>0</v>
      </c>
      <c r="Q33" s="201"/>
      <c r="R33" s="437">
        <f t="shared" si="11"/>
        <v>0</v>
      </c>
      <c r="T33" s="232"/>
      <c r="U33" s="232"/>
      <c r="V33" s="232"/>
      <c r="W33" s="232"/>
    </row>
    <row r="34" spans="1:26" ht="28" customHeight="1">
      <c r="A34" s="547" t="s">
        <v>162</v>
      </c>
      <c r="B34" s="548"/>
      <c r="C34" s="234">
        <v>0</v>
      </c>
      <c r="D34" s="236">
        <f t="shared" si="6"/>
        <v>0</v>
      </c>
      <c r="E34" s="197"/>
      <c r="F34" s="234">
        <v>0</v>
      </c>
      <c r="G34" s="236">
        <f t="shared" si="7"/>
        <v>0</v>
      </c>
      <c r="H34" s="197"/>
      <c r="I34" s="234">
        <v>0</v>
      </c>
      <c r="J34" s="236">
        <f t="shared" si="8"/>
        <v>0</v>
      </c>
      <c r="K34" s="197"/>
      <c r="L34" s="234">
        <v>0</v>
      </c>
      <c r="M34" s="236">
        <f t="shared" si="9"/>
        <v>0</v>
      </c>
      <c r="N34" s="197"/>
      <c r="O34" s="234">
        <v>0</v>
      </c>
      <c r="P34" s="236">
        <f t="shared" si="10"/>
        <v>0</v>
      </c>
      <c r="Q34" s="201"/>
      <c r="R34" s="437">
        <f t="shared" si="11"/>
        <v>0</v>
      </c>
      <c r="T34" s="232"/>
      <c r="U34" s="232"/>
      <c r="V34" s="232"/>
      <c r="W34" s="232"/>
    </row>
    <row r="35" spans="1:26" ht="28" customHeight="1">
      <c r="A35" s="547" t="s">
        <v>161</v>
      </c>
      <c r="B35" s="548"/>
      <c r="C35" s="234">
        <v>0</v>
      </c>
      <c r="D35" s="236">
        <f t="shared" si="6"/>
        <v>0</v>
      </c>
      <c r="E35" s="197"/>
      <c r="F35" s="234">
        <v>0</v>
      </c>
      <c r="G35" s="236">
        <f t="shared" si="7"/>
        <v>0</v>
      </c>
      <c r="H35" s="197"/>
      <c r="I35" s="234">
        <v>0</v>
      </c>
      <c r="J35" s="236">
        <f t="shared" si="8"/>
        <v>0</v>
      </c>
      <c r="K35" s="197"/>
      <c r="L35" s="234">
        <v>0</v>
      </c>
      <c r="M35" s="236">
        <f t="shared" si="9"/>
        <v>0</v>
      </c>
      <c r="N35" s="197"/>
      <c r="O35" s="234">
        <v>0</v>
      </c>
      <c r="P35" s="236">
        <f t="shared" si="10"/>
        <v>0</v>
      </c>
      <c r="Q35" s="201"/>
      <c r="R35" s="437">
        <f t="shared" si="11"/>
        <v>0</v>
      </c>
      <c r="T35" s="232"/>
      <c r="U35" s="232"/>
      <c r="V35" s="232"/>
      <c r="W35" s="232"/>
    </row>
    <row r="36" spans="1:26" ht="29.5" customHeight="1">
      <c r="A36" s="547" t="s">
        <v>161</v>
      </c>
      <c r="B36" s="548"/>
      <c r="C36" s="234">
        <v>0</v>
      </c>
      <c r="D36" s="236">
        <f t="shared" si="6"/>
        <v>0</v>
      </c>
      <c r="E36" s="197"/>
      <c r="F36" s="234">
        <v>0</v>
      </c>
      <c r="G36" s="236">
        <f t="shared" si="7"/>
        <v>0</v>
      </c>
      <c r="H36" s="197"/>
      <c r="I36" s="234">
        <v>0</v>
      </c>
      <c r="J36" s="236">
        <f t="shared" si="8"/>
        <v>0</v>
      </c>
      <c r="K36" s="197"/>
      <c r="L36" s="234">
        <v>0</v>
      </c>
      <c r="M36" s="236">
        <f t="shared" si="9"/>
        <v>0</v>
      </c>
      <c r="N36" s="197"/>
      <c r="O36" s="234">
        <v>0</v>
      </c>
      <c r="P36" s="236">
        <f t="shared" si="10"/>
        <v>0</v>
      </c>
      <c r="Q36" s="201"/>
      <c r="R36" s="437">
        <f t="shared" si="11"/>
        <v>0</v>
      </c>
      <c r="T36" s="232"/>
      <c r="U36" s="232"/>
      <c r="V36" s="232"/>
      <c r="W36" s="232"/>
    </row>
    <row r="37" spans="1:26" ht="23.15" customHeight="1" thickBot="1">
      <c r="A37" s="561" t="s">
        <v>163</v>
      </c>
      <c r="B37" s="562"/>
      <c r="C37" s="235">
        <f>SUM(C27:C36)</f>
        <v>0</v>
      </c>
      <c r="D37" s="237">
        <f>SUM(D27:D36)</f>
        <v>0</v>
      </c>
      <c r="E37" s="199"/>
      <c r="F37" s="235">
        <f>SUM(F27:F36)</f>
        <v>0</v>
      </c>
      <c r="G37" s="237">
        <f>SUM(G27:G36)</f>
        <v>0</v>
      </c>
      <c r="H37" s="199"/>
      <c r="I37" s="235">
        <f>SUM(I27:I36)</f>
        <v>0</v>
      </c>
      <c r="J37" s="237">
        <f>SUM(J27:J36)</f>
        <v>0</v>
      </c>
      <c r="K37" s="199"/>
      <c r="L37" s="235">
        <f>SUM(L27:L36)</f>
        <v>0</v>
      </c>
      <c r="M37" s="237">
        <f>SUM(M27:M36)</f>
        <v>0</v>
      </c>
      <c r="N37" s="199"/>
      <c r="O37" s="235">
        <f>SUM(O27:O36)</f>
        <v>0</v>
      </c>
      <c r="P37" s="237">
        <f>SUM(P27:P36)</f>
        <v>0</v>
      </c>
      <c r="Q37" s="202"/>
      <c r="R37" s="239">
        <f>P37+M37+J37+G37+D37</f>
        <v>0</v>
      </c>
      <c r="T37" s="232"/>
      <c r="U37" s="232"/>
      <c r="V37" s="232"/>
      <c r="W37" s="232"/>
    </row>
    <row r="38" spans="1:26" ht="28" customHeight="1" thickBot="1">
      <c r="A38" s="559" t="s">
        <v>164</v>
      </c>
      <c r="B38" s="560"/>
      <c r="C38" s="268" t="e">
        <f>R25/R56</f>
        <v>#DIV/0!</v>
      </c>
      <c r="D38" s="606" t="e">
        <f>IF(C38&gt;25%,"Le coût total de l'équipement doit être inférieur à 25% du coût total du projet","")</f>
        <v>#DIV/0!</v>
      </c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8"/>
      <c r="R38" s="269"/>
      <c r="T38" s="232"/>
      <c r="U38" s="232"/>
      <c r="V38" s="232"/>
      <c r="W38" s="232"/>
    </row>
    <row r="39" spans="1:26" ht="5.5" customHeight="1" thickBot="1">
      <c r="A39" s="543"/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T39" s="232"/>
      <c r="U39" s="232"/>
      <c r="V39" s="232"/>
      <c r="W39" s="232"/>
    </row>
    <row r="40" spans="1:26" ht="31.5" customHeight="1" thickBot="1">
      <c r="A40" s="557" t="s">
        <v>165</v>
      </c>
      <c r="B40" s="558"/>
      <c r="C40" s="260"/>
      <c r="D40" s="258"/>
      <c r="E40" s="228"/>
      <c r="F40" s="265"/>
      <c r="G40" s="258"/>
      <c r="H40" s="228"/>
      <c r="I40" s="265"/>
      <c r="J40" s="258"/>
      <c r="K40" s="228"/>
      <c r="L40" s="265"/>
      <c r="M40" s="258"/>
      <c r="N40" s="228"/>
      <c r="O40" s="265"/>
      <c r="P40" s="258"/>
      <c r="Q40" s="228"/>
      <c r="R40" s="259">
        <f>O40+L40+I40+F40+C40</f>
        <v>0</v>
      </c>
      <c r="T40" s="232"/>
      <c r="U40" s="232"/>
      <c r="V40" s="232"/>
      <c r="W40" s="232"/>
    </row>
    <row r="41" spans="1:26" ht="20.5" customHeight="1" thickBot="1">
      <c r="A41" s="568" t="s">
        <v>166</v>
      </c>
      <c r="B41" s="569"/>
      <c r="C41" s="264" t="s">
        <v>167</v>
      </c>
      <c r="D41" s="261"/>
      <c r="E41" s="261"/>
      <c r="F41" s="262"/>
      <c r="G41" s="261"/>
      <c r="H41" s="261"/>
      <c r="I41" s="262"/>
      <c r="J41" s="261"/>
      <c r="K41" s="261"/>
      <c r="L41" s="262"/>
      <c r="M41" s="261"/>
      <c r="N41" s="261"/>
      <c r="O41" s="262"/>
      <c r="P41" s="261"/>
      <c r="Q41" s="261"/>
      <c r="R41" s="263"/>
      <c r="T41" s="232"/>
      <c r="U41" s="232"/>
      <c r="V41" s="232"/>
      <c r="W41" s="232"/>
    </row>
    <row r="42" spans="1:26" ht="3.65" customHeight="1" thickBot="1">
      <c r="A42" s="543"/>
      <c r="B42" s="543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T42" s="232"/>
      <c r="U42" s="232"/>
      <c r="V42" s="232"/>
      <c r="W42" s="232"/>
    </row>
    <row r="43" spans="1:26" ht="34" customHeight="1" thickBot="1">
      <c r="A43" s="586" t="s">
        <v>168</v>
      </c>
      <c r="B43" s="587"/>
      <c r="C43" s="266"/>
      <c r="D43" s="258"/>
      <c r="E43" s="228"/>
      <c r="F43" s="266"/>
      <c r="G43" s="258"/>
      <c r="H43" s="228"/>
      <c r="I43" s="266"/>
      <c r="J43" s="258"/>
      <c r="K43" s="228"/>
      <c r="L43" s="266"/>
      <c r="M43" s="258"/>
      <c r="N43" s="228"/>
      <c r="O43" s="266"/>
      <c r="P43" s="258"/>
      <c r="Q43" s="228"/>
      <c r="R43" s="267">
        <f t="shared" si="5"/>
        <v>0</v>
      </c>
      <c r="T43" s="232"/>
      <c r="U43" s="232"/>
      <c r="V43" s="232"/>
      <c r="W43" s="232"/>
    </row>
    <row r="44" spans="1:26" ht="20.5" customHeight="1" thickBot="1">
      <c r="A44" s="568" t="s">
        <v>166</v>
      </c>
      <c r="B44" s="569"/>
      <c r="C44" s="264" t="s">
        <v>167</v>
      </c>
      <c r="D44" s="261"/>
      <c r="E44" s="261"/>
      <c r="F44" s="262"/>
      <c r="G44" s="261"/>
      <c r="H44" s="261"/>
      <c r="I44" s="262"/>
      <c r="J44" s="261"/>
      <c r="K44" s="261"/>
      <c r="L44" s="262"/>
      <c r="M44" s="261"/>
      <c r="N44" s="261"/>
      <c r="O44" s="262"/>
      <c r="P44" s="261"/>
      <c r="Q44" s="261"/>
      <c r="R44" s="263"/>
      <c r="T44" s="232"/>
      <c r="U44" s="232"/>
      <c r="V44" s="232"/>
      <c r="W44" s="232"/>
    </row>
    <row r="45" spans="1:26" ht="3.65" customHeight="1" thickBot="1">
      <c r="A45" s="543"/>
      <c r="B45" s="543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T45" s="232"/>
      <c r="U45" s="232"/>
      <c r="V45" s="232"/>
      <c r="W45" s="232"/>
    </row>
    <row r="46" spans="1:26" ht="43.5" customHeight="1" thickBot="1">
      <c r="A46" s="592" t="s">
        <v>169</v>
      </c>
      <c r="B46" s="593"/>
      <c r="C46" s="270">
        <f>C47+C49</f>
        <v>0</v>
      </c>
      <c r="D46" s="258"/>
      <c r="E46" s="228"/>
      <c r="F46" s="270">
        <f>F47+F49</f>
        <v>0</v>
      </c>
      <c r="G46" s="258"/>
      <c r="H46" s="228"/>
      <c r="I46" s="270">
        <f>I47+I49</f>
        <v>0</v>
      </c>
      <c r="J46" s="258"/>
      <c r="K46" s="228"/>
      <c r="L46" s="270">
        <f>L47+L49</f>
        <v>0</v>
      </c>
      <c r="M46" s="258"/>
      <c r="N46" s="228"/>
      <c r="O46" s="270">
        <f>O47+O49</f>
        <v>0</v>
      </c>
      <c r="P46" s="258"/>
      <c r="Q46" s="228"/>
      <c r="R46" s="267">
        <f>O46+L46+I46+F46+C46</f>
        <v>0</v>
      </c>
      <c r="T46" s="232"/>
      <c r="U46" s="232"/>
      <c r="V46" s="232"/>
      <c r="W46" s="232"/>
    </row>
    <row r="47" spans="1:26" ht="21" customHeight="1">
      <c r="A47" s="555" t="s">
        <v>170</v>
      </c>
      <c r="B47" s="556"/>
      <c r="C47" s="271"/>
      <c r="D47" s="204"/>
      <c r="E47" s="205"/>
      <c r="F47" s="271"/>
      <c r="G47" s="204"/>
      <c r="H47" s="205"/>
      <c r="I47" s="271"/>
      <c r="J47" s="204"/>
      <c r="K47" s="205"/>
      <c r="L47" s="271"/>
      <c r="M47" s="204"/>
      <c r="N47" s="205"/>
      <c r="O47" s="271"/>
      <c r="P47" s="204"/>
      <c r="Q47" s="205"/>
      <c r="R47" s="580"/>
      <c r="T47" s="232"/>
      <c r="U47" s="232"/>
      <c r="V47" s="232"/>
      <c r="W47" s="232"/>
      <c r="X47" s="112"/>
      <c r="Y47" s="112"/>
      <c r="Z47" s="112"/>
    </row>
    <row r="48" spans="1:26" ht="25.5" customHeight="1" thickBot="1">
      <c r="A48" s="551" t="s">
        <v>166</v>
      </c>
      <c r="B48" s="552"/>
      <c r="C48" s="603" t="s">
        <v>171</v>
      </c>
      <c r="D48" s="604"/>
      <c r="E48" s="605"/>
      <c r="F48" s="603" t="s">
        <v>171</v>
      </c>
      <c r="G48" s="604"/>
      <c r="H48" s="605"/>
      <c r="I48" s="603"/>
      <c r="J48" s="604"/>
      <c r="K48" s="605"/>
      <c r="L48" s="603" t="s">
        <v>171</v>
      </c>
      <c r="M48" s="604"/>
      <c r="N48" s="605"/>
      <c r="O48" s="603" t="s">
        <v>171</v>
      </c>
      <c r="P48" s="604"/>
      <c r="Q48" s="605"/>
      <c r="R48" s="581"/>
      <c r="T48" s="232"/>
      <c r="U48" s="232"/>
      <c r="V48" s="232"/>
      <c r="W48" s="232"/>
      <c r="X48" s="112"/>
      <c r="Y48" s="112"/>
      <c r="Z48" s="112"/>
    </row>
    <row r="49" spans="1:26" ht="21.65" customHeight="1">
      <c r="A49" s="553" t="s">
        <v>172</v>
      </c>
      <c r="B49" s="554"/>
      <c r="C49" s="192"/>
      <c r="D49" s="194"/>
      <c r="E49" s="197"/>
      <c r="F49" s="192"/>
      <c r="G49" s="194"/>
      <c r="H49" s="197"/>
      <c r="I49" s="192"/>
      <c r="J49" s="194"/>
      <c r="K49" s="197"/>
      <c r="L49" s="192"/>
      <c r="M49" s="194"/>
      <c r="N49" s="197"/>
      <c r="O49" s="192"/>
      <c r="P49" s="194"/>
      <c r="Q49" s="197"/>
      <c r="R49" s="581"/>
      <c r="T49" s="232"/>
      <c r="U49" s="232"/>
      <c r="V49" s="232"/>
      <c r="W49" s="232"/>
      <c r="X49" s="112"/>
      <c r="Y49" s="112"/>
      <c r="Z49" s="112"/>
    </row>
    <row r="50" spans="1:26" ht="24.65" customHeight="1" thickBot="1">
      <c r="A50" s="551" t="s">
        <v>166</v>
      </c>
      <c r="B50" s="552"/>
      <c r="C50" s="583" t="s">
        <v>171</v>
      </c>
      <c r="D50" s="584"/>
      <c r="E50" s="585"/>
      <c r="F50" s="583" t="s">
        <v>171</v>
      </c>
      <c r="G50" s="584"/>
      <c r="H50" s="585"/>
      <c r="I50" s="583" t="s">
        <v>171</v>
      </c>
      <c r="J50" s="584"/>
      <c r="K50" s="585"/>
      <c r="L50" s="583" t="s">
        <v>171</v>
      </c>
      <c r="M50" s="584"/>
      <c r="N50" s="585"/>
      <c r="O50" s="583" t="s">
        <v>171</v>
      </c>
      <c r="P50" s="584"/>
      <c r="Q50" s="585"/>
      <c r="R50" s="582"/>
      <c r="T50" s="232"/>
      <c r="U50" s="232"/>
      <c r="V50" s="232"/>
      <c r="W50" s="232"/>
      <c r="X50" s="112"/>
      <c r="Y50" s="112"/>
      <c r="Z50" s="112"/>
    </row>
    <row r="51" spans="1:26" ht="3.65" customHeight="1" thickBot="1">
      <c r="A51" s="543"/>
      <c r="B51" s="543"/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T51" s="232"/>
      <c r="U51" s="232"/>
      <c r="V51" s="232"/>
      <c r="W51" s="232"/>
    </row>
    <row r="52" spans="1:26" ht="32.5" customHeight="1" thickBot="1">
      <c r="A52" s="557" t="s">
        <v>173</v>
      </c>
      <c r="B52" s="558"/>
      <c r="C52" s="260"/>
      <c r="D52" s="258"/>
      <c r="E52" s="228"/>
      <c r="F52" s="260"/>
      <c r="G52" s="258"/>
      <c r="H52" s="228"/>
      <c r="I52" s="260"/>
      <c r="J52" s="258"/>
      <c r="K52" s="228"/>
      <c r="L52" s="260"/>
      <c r="M52" s="258"/>
      <c r="N52" s="228"/>
      <c r="O52" s="260"/>
      <c r="P52" s="258"/>
      <c r="Q52" s="228"/>
      <c r="R52" s="272">
        <f t="shared" si="5"/>
        <v>0</v>
      </c>
      <c r="T52" s="232"/>
      <c r="U52" s="232"/>
      <c r="V52" s="232"/>
      <c r="W52" s="232"/>
    </row>
    <row r="53" spans="1:26" ht="3.65" customHeight="1" thickBot="1">
      <c r="A53" s="543"/>
      <c r="B53" s="543"/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T53" s="232"/>
      <c r="U53" s="232"/>
      <c r="V53" s="232"/>
      <c r="W53" s="232"/>
    </row>
    <row r="54" spans="1:26" ht="31.5" customHeight="1" thickBot="1">
      <c r="A54" s="557" t="s">
        <v>174</v>
      </c>
      <c r="B54" s="558"/>
      <c r="C54" s="260"/>
      <c r="D54" s="258"/>
      <c r="E54" s="228"/>
      <c r="F54" s="260"/>
      <c r="G54" s="258"/>
      <c r="H54" s="228"/>
      <c r="I54" s="260"/>
      <c r="J54" s="258"/>
      <c r="K54" s="228"/>
      <c r="L54" s="260"/>
      <c r="M54" s="258"/>
      <c r="N54" s="228"/>
      <c r="O54" s="260"/>
      <c r="P54" s="258"/>
      <c r="Q54" s="228"/>
      <c r="R54" s="272">
        <f t="shared" si="5"/>
        <v>0</v>
      </c>
      <c r="T54" s="232"/>
      <c r="U54" s="232"/>
      <c r="V54" s="232"/>
      <c r="W54" s="232"/>
    </row>
    <row r="55" spans="1:26" ht="3.65" customHeight="1" thickBot="1">
      <c r="A55" s="543"/>
      <c r="B55" s="543"/>
      <c r="C55" s="544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T55" s="232"/>
      <c r="U55" s="232"/>
      <c r="V55" s="232"/>
      <c r="W55" s="232"/>
    </row>
    <row r="56" spans="1:26" ht="24" thickBot="1">
      <c r="A56" s="594" t="s">
        <v>175</v>
      </c>
      <c r="B56" s="595"/>
      <c r="C56" s="576">
        <f>C54+C52+C46+C43+C40+D37+C21+C15+C5</f>
        <v>0</v>
      </c>
      <c r="D56" s="577"/>
      <c r="E56" s="578"/>
      <c r="F56" s="576">
        <f>F54+F52+F46+F43+F40+G37+F21+F15+F5</f>
        <v>0</v>
      </c>
      <c r="G56" s="577"/>
      <c r="H56" s="578"/>
      <c r="I56" s="576">
        <f>I54+I52+I46+I43+I40+J37+I21+I15+I5</f>
        <v>0</v>
      </c>
      <c r="J56" s="577"/>
      <c r="K56" s="578"/>
      <c r="L56" s="590">
        <f>L54+L52+L46+L43+L40+M37+L21+L15+L5</f>
        <v>0</v>
      </c>
      <c r="M56" s="577"/>
      <c r="N56" s="591"/>
      <c r="O56" s="576">
        <f>O54+O52+O46+O43+O40+P37+O21+O15+O5</f>
        <v>0</v>
      </c>
      <c r="P56" s="577"/>
      <c r="Q56" s="578"/>
      <c r="R56" s="275">
        <f>R52+R46+R43++R40+R25+R21+R15+R5+R54</f>
        <v>0</v>
      </c>
      <c r="S56" s="114"/>
    </row>
    <row r="57" spans="1:26" ht="16" hidden="1" customHeight="1">
      <c r="A57" s="273" t="s">
        <v>176</v>
      </c>
      <c r="B57" s="273"/>
      <c r="C57" s="579">
        <f>'Form. A3- Montage financier'!D28+'Form. A3- Montage financier'!D102</f>
        <v>0</v>
      </c>
      <c r="D57" s="579"/>
      <c r="E57" s="579"/>
      <c r="F57" s="579">
        <f>'Form. A3- Montage financier'!F28+'Form. A3- Montage financier'!F102</f>
        <v>0</v>
      </c>
      <c r="G57" s="579"/>
      <c r="H57" s="579"/>
      <c r="I57" s="579">
        <f>'Form. A3- Montage financier'!H102+'Form. A3- Montage financier'!H28</f>
        <v>0</v>
      </c>
      <c r="J57" s="579"/>
      <c r="K57" s="579"/>
      <c r="L57" s="579">
        <f>'Form. A3- Montage financier'!J28+'Form. A3- Montage financier'!J102</f>
        <v>0</v>
      </c>
      <c r="M57" s="579"/>
      <c r="N57" s="579"/>
      <c r="O57" s="579">
        <f>'Form. A3- Montage financier'!L102+'Form. A3- Montage financier'!L28</f>
        <v>0</v>
      </c>
      <c r="P57" s="579"/>
      <c r="Q57" s="579"/>
      <c r="R57" s="274">
        <f>O57+L57+I57+F57+C57</f>
        <v>0</v>
      </c>
    </row>
    <row r="58" spans="1:26" ht="3.65" customHeight="1">
      <c r="A58" s="543"/>
      <c r="B58" s="543"/>
      <c r="C58" s="544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T58" s="232"/>
      <c r="U58" s="232"/>
      <c r="V58" s="232"/>
      <c r="W58" s="232"/>
    </row>
    <row r="59" spans="1:26" ht="26">
      <c r="A59" s="567" t="s">
        <v>177</v>
      </c>
      <c r="B59" s="567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277"/>
      <c r="P59" s="277"/>
      <c r="Q59" s="277"/>
      <c r="R59" s="278"/>
    </row>
    <row r="60" spans="1:26" ht="15.5">
      <c r="A60" s="276"/>
      <c r="B60" s="276"/>
      <c r="C60" s="276"/>
      <c r="D60" s="276"/>
      <c r="E60" s="276"/>
      <c r="F60" s="276"/>
      <c r="G60" s="573"/>
      <c r="H60" s="573"/>
      <c r="I60" s="276"/>
      <c r="J60" s="276"/>
      <c r="K60" s="276"/>
      <c r="L60" s="276"/>
      <c r="M60" s="276"/>
      <c r="R60" s="279"/>
    </row>
    <row r="61" spans="1:26" ht="23.5" customHeight="1" thickBot="1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R61" s="280"/>
    </row>
    <row r="62" spans="1:26" ht="33" customHeight="1" thickBot="1">
      <c r="A62" s="570" t="s">
        <v>178</v>
      </c>
      <c r="B62" s="571"/>
      <c r="C62" s="571"/>
      <c r="D62" s="571"/>
      <c r="E62" s="571"/>
      <c r="F62" s="571"/>
      <c r="G62" s="572"/>
      <c r="H62" s="281"/>
      <c r="I62" s="281"/>
      <c r="J62" s="281"/>
      <c r="P62" s="115"/>
    </row>
    <row r="63" spans="1:26" ht="31.5" customHeight="1">
      <c r="A63" s="574"/>
      <c r="B63" s="575"/>
      <c r="C63" s="441" t="s">
        <v>179</v>
      </c>
      <c r="D63" s="438" t="s">
        <v>180</v>
      </c>
      <c r="E63" s="438" t="s">
        <v>181</v>
      </c>
      <c r="F63" s="438" t="s">
        <v>182</v>
      </c>
      <c r="G63" s="439" t="s">
        <v>135</v>
      </c>
      <c r="J63" s="373"/>
      <c r="K63" s="373"/>
      <c r="L63" s="373"/>
      <c r="M63" s="373"/>
    </row>
    <row r="64" spans="1:26" ht="30.65" customHeight="1">
      <c r="A64" s="563" t="str">
        <f>A5</f>
        <v xml:space="preserve">Total salaires, traitements et avantages sociaux </v>
      </c>
      <c r="B64" s="564"/>
      <c r="C64" s="440">
        <f>SUM(C65:C72)</f>
        <v>0</v>
      </c>
      <c r="D64" s="283">
        <f>SUM(D65:D72)</f>
        <v>0</v>
      </c>
      <c r="E64" s="283">
        <f>SUM(E65:E72)</f>
        <v>0</v>
      </c>
      <c r="F64" s="283">
        <f>SUM(F65:F72)</f>
        <v>0</v>
      </c>
      <c r="G64" s="121">
        <f>D64+E64+F64</f>
        <v>0</v>
      </c>
      <c r="J64" s="373"/>
      <c r="K64" s="373"/>
      <c r="L64" s="373"/>
      <c r="M64" s="373"/>
    </row>
    <row r="65" spans="1:18" ht="19" customHeight="1">
      <c r="A65" s="565" t="s">
        <v>183</v>
      </c>
      <c r="B65" s="566"/>
      <c r="C65" s="440">
        <f t="shared" ref="C65:C72" si="12">R6</f>
        <v>0</v>
      </c>
      <c r="D65" s="189"/>
      <c r="E65" s="189"/>
      <c r="F65" s="189"/>
      <c r="G65" s="121">
        <f t="shared" ref="G65:G69" si="13">D65+E65+F65</f>
        <v>0</v>
      </c>
      <c r="J65" s="373"/>
      <c r="K65" s="373"/>
      <c r="L65" s="373"/>
      <c r="M65" s="373"/>
    </row>
    <row r="66" spans="1:18" ht="19" customHeight="1">
      <c r="A66" s="565" t="s">
        <v>184</v>
      </c>
      <c r="B66" s="566"/>
      <c r="C66" s="440">
        <f t="shared" si="12"/>
        <v>0</v>
      </c>
      <c r="D66" s="189"/>
      <c r="E66" s="189"/>
      <c r="F66" s="189"/>
      <c r="G66" s="121">
        <f t="shared" si="13"/>
        <v>0</v>
      </c>
      <c r="J66" s="282"/>
      <c r="K66" s="282"/>
      <c r="L66" s="282"/>
    </row>
    <row r="67" spans="1:18" ht="19" customHeight="1">
      <c r="A67" s="565" t="s">
        <v>185</v>
      </c>
      <c r="B67" s="566"/>
      <c r="C67" s="440">
        <f t="shared" si="12"/>
        <v>0</v>
      </c>
      <c r="D67" s="189"/>
      <c r="E67" s="189"/>
      <c r="F67" s="189"/>
      <c r="G67" s="121">
        <f t="shared" si="13"/>
        <v>0</v>
      </c>
      <c r="J67" s="282"/>
      <c r="K67" s="282"/>
      <c r="L67" s="282"/>
    </row>
    <row r="68" spans="1:18" ht="19" customHeight="1">
      <c r="A68" s="565" t="s">
        <v>186</v>
      </c>
      <c r="B68" s="566"/>
      <c r="C68" s="440">
        <f t="shared" si="12"/>
        <v>0</v>
      </c>
      <c r="D68" s="189"/>
      <c r="E68" s="189"/>
      <c r="F68" s="189"/>
      <c r="G68" s="121">
        <f t="shared" si="13"/>
        <v>0</v>
      </c>
      <c r="J68" s="282"/>
      <c r="K68" s="282"/>
      <c r="L68" s="282"/>
    </row>
    <row r="69" spans="1:18" ht="19" customHeight="1">
      <c r="A69" s="565" t="str">
        <f>A10</f>
        <v xml:space="preserve">Autres: </v>
      </c>
      <c r="B69" s="566"/>
      <c r="C69" s="440">
        <f t="shared" si="12"/>
        <v>0</v>
      </c>
      <c r="D69" s="189"/>
      <c r="E69" s="189"/>
      <c r="F69" s="189"/>
      <c r="G69" s="121">
        <f t="shared" si="13"/>
        <v>0</v>
      </c>
      <c r="J69" s="282"/>
      <c r="K69" s="282"/>
      <c r="L69" s="282"/>
    </row>
    <row r="70" spans="1:18" ht="19" customHeight="1">
      <c r="A70" s="565" t="str">
        <f>A11</f>
        <v xml:space="preserve">Autres: </v>
      </c>
      <c r="B70" s="566"/>
      <c r="C70" s="440">
        <f t="shared" si="12"/>
        <v>0</v>
      </c>
      <c r="D70" s="189"/>
      <c r="E70" s="189"/>
      <c r="F70" s="189"/>
      <c r="G70" s="121">
        <f t="shared" ref="G70:G72" si="14">D70+E70+F70</f>
        <v>0</v>
      </c>
      <c r="J70" s="282"/>
      <c r="K70" s="282"/>
      <c r="L70" s="282"/>
    </row>
    <row r="71" spans="1:18" ht="19" customHeight="1">
      <c r="A71" s="565" t="str">
        <f>A12</f>
        <v xml:space="preserve">Autres: </v>
      </c>
      <c r="B71" s="566"/>
      <c r="C71" s="440">
        <f t="shared" si="12"/>
        <v>0</v>
      </c>
      <c r="D71" s="189"/>
      <c r="E71" s="189"/>
      <c r="F71" s="189"/>
      <c r="G71" s="121">
        <f t="shared" si="14"/>
        <v>0</v>
      </c>
      <c r="J71" s="282"/>
      <c r="K71" s="282"/>
      <c r="L71" s="282"/>
    </row>
    <row r="72" spans="1:18" ht="19" customHeight="1">
      <c r="A72" s="565" t="str">
        <f>A13</f>
        <v xml:space="preserve">Autres: </v>
      </c>
      <c r="B72" s="566"/>
      <c r="C72" s="440">
        <f t="shared" si="12"/>
        <v>0</v>
      </c>
      <c r="D72" s="189"/>
      <c r="E72" s="189"/>
      <c r="F72" s="189"/>
      <c r="G72" s="121">
        <f t="shared" si="14"/>
        <v>0</v>
      </c>
      <c r="J72" s="282"/>
      <c r="K72" s="282"/>
      <c r="L72" s="282"/>
    </row>
    <row r="73" spans="1:18" ht="25" customHeight="1">
      <c r="A73" s="563" t="str">
        <f>A15</f>
        <v>B. Bourses aux étudiants                                                                             Représente un minimum de 20% du coût total du projet</v>
      </c>
      <c r="B73" s="564"/>
      <c r="C73" s="440">
        <f>SUM(C74:C77)</f>
        <v>0</v>
      </c>
      <c r="D73" s="283">
        <f>D74+D75+D76+D77</f>
        <v>0</v>
      </c>
      <c r="E73" s="283">
        <f t="shared" ref="E73" si="15">E74+E75+E76+E77</f>
        <v>0</v>
      </c>
      <c r="F73" s="283">
        <f>F74+F75+F76+F77</f>
        <v>0</v>
      </c>
      <c r="G73" s="121">
        <f>D73+E73+F73</f>
        <v>0</v>
      </c>
      <c r="J73" s="282"/>
      <c r="K73" s="282"/>
      <c r="L73" s="282"/>
    </row>
    <row r="74" spans="1:18" ht="19" customHeight="1">
      <c r="A74" s="565" t="str">
        <f>A16</f>
        <v>Maitrise</v>
      </c>
      <c r="B74" s="566"/>
      <c r="C74" s="440">
        <f>R16</f>
        <v>0</v>
      </c>
      <c r="D74" s="189"/>
      <c r="E74" s="189"/>
      <c r="F74" s="189"/>
      <c r="G74" s="121">
        <f t="shared" ref="G74:G77" si="16">D74+E74+F74</f>
        <v>0</v>
      </c>
      <c r="J74" s="282"/>
      <c r="K74" s="282"/>
      <c r="L74" s="282"/>
    </row>
    <row r="75" spans="1:18" ht="19" customHeight="1">
      <c r="A75" s="565" t="str">
        <f>A17</f>
        <v>PhD</v>
      </c>
      <c r="B75" s="566"/>
      <c r="C75" s="440">
        <f>R17</f>
        <v>0</v>
      </c>
      <c r="D75" s="189"/>
      <c r="E75" s="189"/>
      <c r="F75" s="189"/>
      <c r="G75" s="121">
        <f t="shared" si="16"/>
        <v>0</v>
      </c>
      <c r="J75" s="282"/>
      <c r="K75" s="282"/>
      <c r="L75" s="282"/>
    </row>
    <row r="76" spans="1:18" ht="19" customHeight="1">
      <c r="A76" s="565" t="str">
        <f>A18</f>
        <v>PostDoc</v>
      </c>
      <c r="B76" s="566"/>
      <c r="C76" s="440">
        <f>R18</f>
        <v>0</v>
      </c>
      <c r="D76" s="189"/>
      <c r="E76" s="189"/>
      <c r="F76" s="189"/>
      <c r="G76" s="121">
        <f t="shared" si="16"/>
        <v>0</v>
      </c>
      <c r="J76" s="282"/>
      <c r="K76" s="282"/>
      <c r="L76" s="282"/>
    </row>
    <row r="77" spans="1:18" ht="19" customHeight="1">
      <c r="A77" s="565" t="str">
        <f>A19</f>
        <v>Autres</v>
      </c>
      <c r="B77" s="566"/>
      <c r="C77" s="440">
        <f>R19</f>
        <v>0</v>
      </c>
      <c r="D77" s="189"/>
      <c r="E77" s="189"/>
      <c r="F77" s="189"/>
      <c r="G77" s="121">
        <f t="shared" si="16"/>
        <v>0</v>
      </c>
      <c r="J77" s="282"/>
      <c r="K77" s="282"/>
      <c r="L77" s="282"/>
    </row>
    <row r="78" spans="1:18" ht="18.649999999999999" customHeight="1">
      <c r="A78" s="563" t="str">
        <f>A21</f>
        <v xml:space="preserve">C. Produits consommables et fournitures </v>
      </c>
      <c r="B78" s="564"/>
      <c r="C78" s="440">
        <f>R21</f>
        <v>0</v>
      </c>
      <c r="D78" s="189"/>
      <c r="E78" s="189"/>
      <c r="F78" s="189"/>
      <c r="G78" s="121">
        <f>D78+E78+F78</f>
        <v>0</v>
      </c>
      <c r="Q78" s="112"/>
      <c r="R78" s="112"/>
    </row>
    <row r="79" spans="1:18" ht="18.649999999999999" customHeight="1">
      <c r="A79" s="563" t="s">
        <v>187</v>
      </c>
      <c r="B79" s="564"/>
      <c r="C79" s="440">
        <f>R37</f>
        <v>0</v>
      </c>
      <c r="D79" s="189"/>
      <c r="E79" s="189"/>
      <c r="F79" s="189"/>
      <c r="G79" s="121">
        <f>F79+E79+D79</f>
        <v>0</v>
      </c>
      <c r="Q79" s="112"/>
      <c r="R79" s="112"/>
    </row>
    <row r="80" spans="1:18" ht="18.649999999999999" customHeight="1">
      <c r="A80" s="563" t="str">
        <f>A40</f>
        <v>E. Frais de déplacement et de séjour</v>
      </c>
      <c r="B80" s="564"/>
      <c r="C80" s="440">
        <f>R40</f>
        <v>0</v>
      </c>
      <c r="D80" s="189"/>
      <c r="E80" s="189"/>
      <c r="F80" s="189"/>
      <c r="G80" s="121">
        <f t="shared" ref="G80" si="17">D80+E80+F80</f>
        <v>0</v>
      </c>
      <c r="Q80" s="112"/>
      <c r="R80" s="112"/>
    </row>
    <row r="81" spans="1:18" ht="25.5" customHeight="1">
      <c r="A81" s="563" t="s">
        <v>188</v>
      </c>
      <c r="B81" s="564"/>
      <c r="C81" s="440">
        <f>R43</f>
        <v>0</v>
      </c>
      <c r="D81" s="189"/>
      <c r="E81" s="189"/>
      <c r="F81" s="189"/>
      <c r="G81" s="121">
        <f>F81+E81+D81</f>
        <v>0</v>
      </c>
      <c r="Q81" s="112"/>
      <c r="R81" s="112"/>
    </row>
    <row r="82" spans="1:18" ht="18.649999999999999" customHeight="1">
      <c r="A82" s="563" t="s">
        <v>189</v>
      </c>
      <c r="B82" s="564"/>
      <c r="C82" s="440">
        <f>R46</f>
        <v>0</v>
      </c>
      <c r="D82" s="189"/>
      <c r="E82" s="189"/>
      <c r="F82" s="189"/>
      <c r="G82" s="121">
        <f>F82+E82+D82</f>
        <v>0</v>
      </c>
      <c r="Q82" s="112"/>
      <c r="R82" s="112"/>
    </row>
    <row r="83" spans="1:18" ht="18.649999999999999" customHeight="1">
      <c r="A83" s="563" t="str">
        <f>A52</f>
        <v>H. Frais de diffusion des connaissances</v>
      </c>
      <c r="B83" s="564"/>
      <c r="C83" s="440">
        <f>R52</f>
        <v>0</v>
      </c>
      <c r="D83" s="189"/>
      <c r="E83" s="189"/>
      <c r="F83" s="189"/>
      <c r="G83" s="121">
        <f>F83+E83+D83</f>
        <v>0</v>
      </c>
      <c r="Q83" s="112"/>
      <c r="R83" s="112"/>
    </row>
    <row r="84" spans="1:18" ht="25.5" customHeight="1" thickBot="1">
      <c r="A84" s="563" t="str">
        <f t="shared" ref="A84" si="18">A54</f>
        <v>I. Frais de plateforme (animalerie; serres, laboratoire lourd, … etc.)</v>
      </c>
      <c r="B84" s="564"/>
      <c r="C84" s="440">
        <f>R54</f>
        <v>0</v>
      </c>
      <c r="D84" s="189"/>
      <c r="E84" s="189"/>
      <c r="F84" s="189"/>
      <c r="G84" s="121">
        <f>D84+E84+F84</f>
        <v>0</v>
      </c>
      <c r="Q84" s="112"/>
      <c r="R84" s="112"/>
    </row>
    <row r="85" spans="1:18" ht="40.5" customHeight="1" thickBot="1">
      <c r="A85" s="596" t="s">
        <v>190</v>
      </c>
      <c r="B85" s="597"/>
      <c r="C85" s="442">
        <f>C64+C73+C78+C79+C80+C81+C82+C83+C84</f>
        <v>0</v>
      </c>
      <c r="D85" s="122">
        <f>D83+D82+D81+D80+D79+D78+D73+D64+D84</f>
        <v>0</v>
      </c>
      <c r="E85" s="122">
        <f t="shared" ref="E85:G85" si="19">E83+E82+E81+E80+E79+E78+E73+E64+E84</f>
        <v>0</v>
      </c>
      <c r="F85" s="122">
        <f t="shared" si="19"/>
        <v>0</v>
      </c>
      <c r="G85" s="123">
        <f t="shared" si="19"/>
        <v>0</v>
      </c>
      <c r="H85" s="541" t="str">
        <f>IF(G85=R56, "La répartition des dépenses du projet est correcte","Revoyez SVP la répartition des dépenses par année")</f>
        <v>La répartition des dépenses du projet est correcte</v>
      </c>
      <c r="I85" s="542"/>
    </row>
    <row r="91" spans="1:18" ht="18.5">
      <c r="I91" s="113"/>
    </row>
  </sheetData>
  <sheetProtection algorithmName="SHA-512" hashValue="laIAH23FHpxPfZxv5KJZGODDDKWRv5z/5Zsr3ilQOjuhdTkg/cEg53XQTz3YPlS1dx56lx8yrERsXrQi1FOuEA==" saltValue="Ec0WFJ7RZEpr9NkDLPtu6w==" spinCount="100000" sheet="1" objects="1" scenarios="1"/>
  <mergeCells count="94">
    <mergeCell ref="A85:B85"/>
    <mergeCell ref="A73:B73"/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C2:E2"/>
    <mergeCell ref="F2:H2"/>
    <mergeCell ref="I2:K2"/>
    <mergeCell ref="A44:B44"/>
    <mergeCell ref="A45:R45"/>
    <mergeCell ref="L2:N2"/>
    <mergeCell ref="C56:E56"/>
    <mergeCell ref="A31:B31"/>
    <mergeCell ref="O50:Q50"/>
    <mergeCell ref="O56:Q56"/>
    <mergeCell ref="I56:K56"/>
    <mergeCell ref="L56:N56"/>
    <mergeCell ref="A35:B35"/>
    <mergeCell ref="C50:E50"/>
    <mergeCell ref="F50:H50"/>
    <mergeCell ref="A46:B46"/>
    <mergeCell ref="A50:B50"/>
    <mergeCell ref="A56:B56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C57:E57"/>
    <mergeCell ref="A43:B43"/>
    <mergeCell ref="O57:Q57"/>
    <mergeCell ref="I57:K57"/>
    <mergeCell ref="A36:B36"/>
    <mergeCell ref="A41:B41"/>
    <mergeCell ref="A62:G62"/>
    <mergeCell ref="A84:B84"/>
    <mergeCell ref="G60:H60"/>
    <mergeCell ref="A82:B82"/>
    <mergeCell ref="A83:B83"/>
    <mergeCell ref="A65:B65"/>
    <mergeCell ref="A66:B66"/>
    <mergeCell ref="A67:B67"/>
    <mergeCell ref="A64:B64"/>
    <mergeCell ref="A72:B72"/>
    <mergeCell ref="A68:B68"/>
    <mergeCell ref="A70:B70"/>
    <mergeCell ref="A63:B63"/>
    <mergeCell ref="A81:B81"/>
    <mergeCell ref="A76:B76"/>
    <mergeCell ref="A77:B77"/>
    <mergeCell ref="A78:B78"/>
    <mergeCell ref="A79:B79"/>
    <mergeCell ref="A54:B54"/>
    <mergeCell ref="A59:N59"/>
    <mergeCell ref="A69:B69"/>
    <mergeCell ref="A71:B71"/>
    <mergeCell ref="A74:B74"/>
    <mergeCell ref="A75:B75"/>
    <mergeCell ref="H85:I85"/>
    <mergeCell ref="A58:R58"/>
    <mergeCell ref="A23:B23"/>
    <mergeCell ref="A28:B28"/>
    <mergeCell ref="A29:B29"/>
    <mergeCell ref="A27:B27"/>
    <mergeCell ref="A33:B33"/>
    <mergeCell ref="A48:B48"/>
    <mergeCell ref="A30:B30"/>
    <mergeCell ref="A32:B32"/>
    <mergeCell ref="A49:B49"/>
    <mergeCell ref="A47:B47"/>
    <mergeCell ref="A40:B40"/>
    <mergeCell ref="A38:B38"/>
    <mergeCell ref="A37:B37"/>
    <mergeCell ref="A80:B80"/>
    <mergeCell ref="A4:B4"/>
    <mergeCell ref="A15:B15"/>
    <mergeCell ref="A21:B21"/>
    <mergeCell ref="A5:B5"/>
    <mergeCell ref="A22:B22"/>
  </mergeCells>
  <conditionalFormatting sqref="C15">
    <cfRule type="expression" dxfId="123" priority="1">
      <formula>$C$15/$G$85&lt;0.2</formula>
    </cfRule>
  </conditionalFormatting>
  <conditionalFormatting sqref="C27:C36">
    <cfRule type="cellIs" dxfId="122" priority="69" operator="greaterThan">
      <formula>25000</formula>
    </cfRule>
  </conditionalFormatting>
  <conditionalFormatting sqref="C38">
    <cfRule type="cellIs" dxfId="121" priority="73" operator="greaterThan">
      <formula>0.25</formula>
    </cfRule>
    <cfRule type="cellIs" dxfId="120" priority="72" operator="lessThan">
      <formula>0.25</formula>
    </cfRule>
  </conditionalFormatting>
  <conditionalFormatting sqref="D38">
    <cfRule type="containsText" dxfId="119" priority="71" operator="containsText" text="doit">
      <formula>NOT(ISERROR(SEARCH("doit",D38)))</formula>
    </cfRule>
  </conditionalFormatting>
  <conditionalFormatting sqref="F27:F36">
    <cfRule type="cellIs" dxfId="118" priority="67" operator="greaterThan">
      <formula>25000</formula>
    </cfRule>
  </conditionalFormatting>
  <conditionalFormatting sqref="G64:G84">
    <cfRule type="cellIs" dxfId="117" priority="193" operator="lessThan">
      <formula>$R$5</formula>
    </cfRule>
    <cfRule type="cellIs" dxfId="116" priority="184" operator="equal">
      <formula>$R$5</formula>
    </cfRule>
    <cfRule type="cellIs" dxfId="115" priority="211" operator="lessThan">
      <formula>$R$4</formula>
    </cfRule>
    <cfRule type="cellIs" dxfId="114" priority="196" operator="equal">
      <formula>$R$5</formula>
    </cfRule>
    <cfRule type="cellIs" dxfId="113" priority="46" operator="equal">
      <formula>$C$64</formula>
    </cfRule>
    <cfRule type="cellIs" dxfId="112" priority="45" operator="greaterThan">
      <formula>$C$64</formula>
    </cfRule>
    <cfRule type="cellIs" dxfId="111" priority="44" operator="lessThan">
      <formula>$C$64</formula>
    </cfRule>
    <cfRule type="cellIs" dxfId="110" priority="212" operator="greaterThan">
      <formula>$R$4</formula>
    </cfRule>
    <cfRule type="cellIs" dxfId="109" priority="194" operator="greaterThan">
      <formula>$R$5</formula>
    </cfRule>
    <cfRule type="cellIs" dxfId="108" priority="195" operator="equal">
      <formula>$R$5</formula>
    </cfRule>
  </conditionalFormatting>
  <conditionalFormatting sqref="G65">
    <cfRule type="cellIs" dxfId="107" priority="43" operator="equal">
      <formula>$C$65</formula>
    </cfRule>
    <cfRule type="cellIs" dxfId="106" priority="42" operator="greaterThan">
      <formula>$C$65</formula>
    </cfRule>
    <cfRule type="cellIs" dxfId="105" priority="41" operator="lessThan">
      <formula>$C$65</formula>
    </cfRule>
  </conditionalFormatting>
  <conditionalFormatting sqref="G66">
    <cfRule type="cellIs" dxfId="104" priority="38" operator="lessThan">
      <formula>$C$66</formula>
    </cfRule>
    <cfRule type="cellIs" dxfId="103" priority="39" operator="greaterThan">
      <formula>$C$66</formula>
    </cfRule>
    <cfRule type="cellIs" dxfId="102" priority="40" operator="equal">
      <formula>$C$66</formula>
    </cfRule>
  </conditionalFormatting>
  <conditionalFormatting sqref="G67">
    <cfRule type="cellIs" dxfId="101" priority="35" operator="equal">
      <formula>$C$67</formula>
    </cfRule>
    <cfRule type="cellIs" dxfId="100" priority="36" operator="greaterThan">
      <formula>$C$67</formula>
    </cfRule>
    <cfRule type="cellIs" dxfId="99" priority="37" operator="lessThan">
      <formula>$C$67</formula>
    </cfRule>
  </conditionalFormatting>
  <conditionalFormatting sqref="G68">
    <cfRule type="cellIs" dxfId="98" priority="34" operator="equal">
      <formula>$C$68</formula>
    </cfRule>
    <cfRule type="cellIs" dxfId="97" priority="32" operator="lessThan">
      <formula>$C$68</formula>
    </cfRule>
    <cfRule type="cellIs" dxfId="96" priority="33" operator="greaterThan">
      <formula>$C$68</formula>
    </cfRule>
  </conditionalFormatting>
  <conditionalFormatting sqref="G69">
    <cfRule type="cellIs" dxfId="95" priority="31" operator="equal">
      <formula>$C$69</formula>
    </cfRule>
    <cfRule type="cellIs" dxfId="94" priority="27" operator="lessThan">
      <formula>$C$69</formula>
    </cfRule>
    <cfRule type="cellIs" dxfId="93" priority="28" operator="greaterThan">
      <formula>$C$69</formula>
    </cfRule>
  </conditionalFormatting>
  <conditionalFormatting sqref="G69:G70">
    <cfRule type="cellIs" dxfId="92" priority="24" operator="lessThan">
      <formula>$C$70</formula>
    </cfRule>
    <cfRule type="cellIs" dxfId="91" priority="25" operator="greaterThan">
      <formula>$C$70</formula>
    </cfRule>
  </conditionalFormatting>
  <conditionalFormatting sqref="G70">
    <cfRule type="cellIs" dxfId="90" priority="26" operator="equal">
      <formula>$C$70</formula>
    </cfRule>
  </conditionalFormatting>
  <conditionalFormatting sqref="G71">
    <cfRule type="cellIs" dxfId="89" priority="23" operator="equal">
      <formula>$C$71</formula>
    </cfRule>
  </conditionalFormatting>
  <conditionalFormatting sqref="G72">
    <cfRule type="cellIs" dxfId="88" priority="22" operator="equal">
      <formula>$C$72</formula>
    </cfRule>
  </conditionalFormatting>
  <conditionalFormatting sqref="G73">
    <cfRule type="expression" dxfId="87" priority="2">
      <formula>$G$73/$G$85&lt;0.2</formula>
    </cfRule>
    <cfRule type="cellIs" dxfId="86" priority="21" operator="equal">
      <formula>$C$73</formula>
    </cfRule>
  </conditionalFormatting>
  <conditionalFormatting sqref="G74">
    <cfRule type="cellIs" dxfId="85" priority="20" operator="equal">
      <formula>$C$74</formula>
    </cfRule>
  </conditionalFormatting>
  <conditionalFormatting sqref="G75">
    <cfRule type="cellIs" dxfId="84" priority="19" operator="equal">
      <formula>$C$75</formula>
    </cfRule>
  </conditionalFormatting>
  <conditionalFormatting sqref="G76">
    <cfRule type="cellIs" dxfId="83" priority="18" operator="equal">
      <formula>$C$76</formula>
    </cfRule>
  </conditionalFormatting>
  <conditionalFormatting sqref="G77">
    <cfRule type="cellIs" dxfId="82" priority="17" operator="equal">
      <formula>$C$77</formula>
    </cfRule>
  </conditionalFormatting>
  <conditionalFormatting sqref="G78">
    <cfRule type="cellIs" dxfId="81" priority="16" operator="equal">
      <formula>$C$78</formula>
    </cfRule>
  </conditionalFormatting>
  <conditionalFormatting sqref="G79">
    <cfRule type="cellIs" dxfId="80" priority="15" operator="equal">
      <formula>$C$79</formula>
    </cfRule>
  </conditionalFormatting>
  <conditionalFormatting sqref="G80">
    <cfRule type="cellIs" dxfId="79" priority="14" operator="equal">
      <formula>$C$80</formula>
    </cfRule>
  </conditionalFormatting>
  <conditionalFormatting sqref="G81">
    <cfRule type="cellIs" dxfId="78" priority="13" operator="equal">
      <formula>$C$81</formula>
    </cfRule>
  </conditionalFormatting>
  <conditionalFormatting sqref="G82">
    <cfRule type="cellIs" dxfId="77" priority="12" operator="equal">
      <formula>$C$82</formula>
    </cfRule>
  </conditionalFormatting>
  <conditionalFormatting sqref="G83">
    <cfRule type="cellIs" dxfId="76" priority="11" operator="equal">
      <formula>$C$83</formula>
    </cfRule>
  </conditionalFormatting>
  <conditionalFormatting sqref="G84">
    <cfRule type="cellIs" dxfId="75" priority="10" operator="equal">
      <formula>$C$84</formula>
    </cfRule>
  </conditionalFormatting>
  <conditionalFormatting sqref="H85">
    <cfRule type="cellIs" dxfId="74" priority="81" operator="equal">
      <formula>$R$56</formula>
    </cfRule>
    <cfRule type="containsText" dxfId="73" priority="79" operator="containsText" text="année">
      <formula>NOT(ISERROR(SEARCH("année",H85)))</formula>
    </cfRule>
  </conditionalFormatting>
  <conditionalFormatting sqref="I27:I36">
    <cfRule type="cellIs" dxfId="72" priority="65" operator="greaterThan">
      <formula>25000</formula>
    </cfRule>
  </conditionalFormatting>
  <conditionalFormatting sqref="L27:L36">
    <cfRule type="cellIs" dxfId="71" priority="59" operator="greaterThan">
      <formula>25000</formula>
    </cfRule>
  </conditionalFormatting>
  <conditionalFormatting sqref="O27:O36">
    <cfRule type="cellIs" dxfId="70" priority="61" operator="greaterThan">
      <formula>25000</formula>
    </cfRule>
  </conditionalFormatting>
  <conditionalFormatting sqref="O59">
    <cfRule type="containsText" dxfId="69" priority="224" operator="containsText" text="ok">
      <formula>NOT(ISERROR(SEARCH("ok",O59)))</formula>
    </cfRule>
  </conditionalFormatting>
  <conditionalFormatting sqref="R59">
    <cfRule type="containsText" dxfId="64" priority="219" operator="containsText" text="non">
      <formula>NOT(ISERROR(SEARCH("non",R59)))</formula>
    </cfRule>
  </conditionalFormatting>
  <dataValidations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42" fitToHeight="0" pageOrder="overThenDown" orientation="landscape" verticalDpi="4294967295" r:id="rId1"/>
  <rowBreaks count="1" manualBreakCount="1">
    <brk id="6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5" operator="equal" id="{A55AF97D-B1A0-4D18-A249-69908CA81766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46" operator="lessThan" id="{8DDE8D28-8B40-4503-BAB0-90CB8D23CFCA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cellIs" priority="226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R57 R59</xm:sqref>
        </x14:conditionalFormatting>
        <x14:conditionalFormatting xmlns:xm="http://schemas.microsoft.com/office/excel/2006/main">
          <x14:cfRule type="cellIs" priority="225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R59 R57</xm:sqref>
        </x14:conditionalFormatting>
        <x14:conditionalFormatting xmlns:xm="http://schemas.microsoft.com/office/excel/2006/main">
          <x14:cfRule type="cellIs" priority="77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V112"/>
  <sheetViews>
    <sheetView showGridLines="0" view="pageBreakPreview" zoomScaleNormal="55" zoomScaleSheetLayoutView="100" zoomScalePageLayoutView="40" workbookViewId="0">
      <selection activeCell="E37" sqref="E37"/>
    </sheetView>
  </sheetViews>
  <sheetFormatPr baseColWidth="10" defaultColWidth="10.81640625" defaultRowHeight="14.5" outlineLevelRow="1" outlineLevelCol="1"/>
  <cols>
    <col min="1" max="1" width="51.54296875" style="117" customWidth="1"/>
    <col min="2" max="2" width="7.81640625" style="117" customWidth="1"/>
    <col min="3" max="3" width="13.81640625" style="117" customWidth="1"/>
    <col min="4" max="4" width="14.1796875" style="117" customWidth="1"/>
    <col min="5" max="5" width="11.453125" style="117" customWidth="1"/>
    <col min="6" max="6" width="14.1796875" style="117" customWidth="1"/>
    <col min="7" max="7" width="9.1796875" style="117" customWidth="1"/>
    <col min="8" max="8" width="14.453125" style="117" customWidth="1"/>
    <col min="9" max="9" width="10.1796875" style="117" customWidth="1"/>
    <col min="10" max="10" width="14.453125" style="117" customWidth="1"/>
    <col min="11" max="11" width="12.81640625" style="117" customWidth="1"/>
    <col min="12" max="12" width="14.453125" style="117" customWidth="1" outlineLevel="1"/>
    <col min="13" max="13" width="13.26953125" style="117" customWidth="1" outlineLevel="1"/>
    <col min="14" max="14" width="5.453125" style="117" customWidth="1"/>
    <col min="15" max="15" width="4.453125" style="117" customWidth="1"/>
    <col min="16" max="16384" width="10.81640625" style="117"/>
  </cols>
  <sheetData>
    <row r="1" spans="1:22" ht="34" customHeight="1">
      <c r="A1" s="723" t="s">
        <v>191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5"/>
      <c r="N1" s="486"/>
      <c r="O1" s="486"/>
      <c r="P1" s="486"/>
      <c r="Q1" s="486"/>
      <c r="R1" s="486"/>
      <c r="S1" s="486"/>
      <c r="T1" s="486"/>
      <c r="U1" s="486"/>
      <c r="V1" s="486"/>
    </row>
    <row r="2" spans="1:22" ht="22" customHeight="1">
      <c r="A2" s="731" t="s">
        <v>192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3"/>
      <c r="N2" s="486"/>
      <c r="O2" s="486"/>
      <c r="P2" s="486"/>
      <c r="Q2" s="486"/>
      <c r="R2" s="486"/>
      <c r="S2" s="486"/>
      <c r="T2" s="486"/>
      <c r="U2" s="486"/>
      <c r="V2" s="486"/>
    </row>
    <row r="3" spans="1:22" ht="20.5" customHeight="1" thickBot="1">
      <c r="A3" s="618" t="str">
        <f>'Form.A1- Partenaires'!A11</f>
        <v>Sélectionner le type de projet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20"/>
      <c r="N3" s="486"/>
      <c r="O3" s="486"/>
      <c r="P3" s="486"/>
      <c r="Q3" s="486"/>
      <c r="R3" s="486"/>
      <c r="S3" s="486"/>
      <c r="T3" s="486"/>
      <c r="U3" s="486"/>
      <c r="V3" s="486"/>
    </row>
    <row r="4" spans="1:22" ht="14.1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486"/>
      <c r="O4" s="486"/>
      <c r="P4" s="486"/>
      <c r="Q4" s="486"/>
      <c r="R4" s="486"/>
      <c r="S4" s="486"/>
      <c r="T4" s="486"/>
      <c r="U4" s="486"/>
      <c r="V4" s="486"/>
    </row>
    <row r="5" spans="1:22" ht="27.65" customHeight="1" thickBot="1">
      <c r="A5" s="623" t="s">
        <v>193</v>
      </c>
      <c r="B5" s="623"/>
      <c r="C5" s="623"/>
      <c r="D5" s="2"/>
      <c r="E5" s="2"/>
      <c r="F5" s="2"/>
      <c r="G5" s="2"/>
      <c r="H5" s="2"/>
      <c r="I5" s="2"/>
      <c r="J5" s="2"/>
      <c r="K5" s="2"/>
      <c r="L5" s="2"/>
      <c r="M5" s="2"/>
      <c r="N5" s="486"/>
      <c r="O5" s="486"/>
      <c r="P5" s="486"/>
      <c r="Q5" s="486"/>
      <c r="R5" s="486"/>
      <c r="S5" s="486"/>
      <c r="T5" s="486"/>
      <c r="U5" s="486"/>
      <c r="V5" s="486"/>
    </row>
    <row r="6" spans="1:22" ht="33.65" customHeight="1">
      <c r="A6" s="374" t="s">
        <v>194</v>
      </c>
      <c r="B6" s="621">
        <f>'Form. A2- Ventil. Coûts directs'!R56</f>
        <v>0</v>
      </c>
      <c r="C6" s="622"/>
      <c r="D6" s="486"/>
      <c r="E6" s="377"/>
      <c r="F6" s="377"/>
      <c r="G6" s="387"/>
      <c r="H6" s="387"/>
      <c r="I6" s="387"/>
      <c r="J6" s="387"/>
      <c r="K6" s="387"/>
      <c r="L6" s="387"/>
      <c r="M6" s="378"/>
      <c r="N6" s="486"/>
      <c r="O6" s="487"/>
      <c r="P6" s="486"/>
      <c r="Q6" s="486"/>
      <c r="R6" s="486"/>
      <c r="S6" s="486"/>
      <c r="T6" s="486"/>
      <c r="U6" s="486"/>
      <c r="V6" s="486"/>
    </row>
    <row r="7" spans="1:22" ht="30.65" customHeight="1" thickBot="1">
      <c r="A7" s="375" t="s">
        <v>195</v>
      </c>
      <c r="B7" s="614">
        <f>B20+B26+B102+B104+B105</f>
        <v>0</v>
      </c>
      <c r="C7" s="615"/>
      <c r="D7" s="377"/>
      <c r="E7" s="377"/>
      <c r="F7" s="377"/>
      <c r="G7" s="387"/>
      <c r="H7" s="734" t="s">
        <v>196</v>
      </c>
      <c r="I7" s="734"/>
      <c r="J7" s="734"/>
      <c r="K7" s="734"/>
      <c r="L7" s="734"/>
      <c r="M7" s="378"/>
      <c r="N7" s="486"/>
      <c r="O7" s="487"/>
      <c r="P7" s="486"/>
      <c r="Q7" s="486"/>
      <c r="R7" s="486"/>
      <c r="S7" s="486"/>
      <c r="T7" s="486"/>
      <c r="U7" s="486"/>
      <c r="V7" s="486"/>
    </row>
    <row r="8" spans="1:22" ht="33" customHeight="1" thickBot="1">
      <c r="A8" s="375" t="s">
        <v>197</v>
      </c>
      <c r="B8" s="616">
        <f>B17+B26+B102</f>
        <v>0</v>
      </c>
      <c r="C8" s="617"/>
      <c r="D8" s="488" t="str">
        <f>IF(AND(M9="OK",M10="OK",M11="OK",M12="OK",M13="OK",'Form. A2- Ventil. Coûts directs'!H85="La répartition des dépenses du projet est correcte"),"OK","ERREUR")</f>
        <v>OK</v>
      </c>
      <c r="E8" s="735" t="str">
        <f>IF(D8="ERREUR","Les revenus ne correspond pas aux dépenses","")</f>
        <v/>
      </c>
      <c r="F8" s="735"/>
      <c r="G8" s="486"/>
      <c r="H8" s="626" t="s">
        <v>4</v>
      </c>
      <c r="I8" s="627"/>
      <c r="J8" s="627" t="s">
        <v>198</v>
      </c>
      <c r="K8" s="627"/>
      <c r="L8" s="388" t="s">
        <v>199</v>
      </c>
      <c r="M8" s="487"/>
      <c r="N8" s="486"/>
      <c r="O8" s="487"/>
      <c r="P8" s="486"/>
      <c r="Q8" s="486"/>
      <c r="R8" s="486"/>
      <c r="S8" s="486"/>
      <c r="T8" s="486"/>
      <c r="U8" s="486"/>
      <c r="V8" s="486"/>
    </row>
    <row r="9" spans="1:22" ht="29.15" customHeight="1">
      <c r="A9" s="375" t="s">
        <v>200</v>
      </c>
      <c r="B9" s="616">
        <f>B110</f>
        <v>0</v>
      </c>
      <c r="C9" s="617">
        <f>C18+C35+C42</f>
        <v>0</v>
      </c>
      <c r="D9" s="385"/>
      <c r="E9" s="386"/>
      <c r="F9" s="379"/>
      <c r="G9" s="486"/>
      <c r="H9" s="628" t="str">
        <f>'Form.A1- Partenaires'!B35</f>
        <v>IRPQ</v>
      </c>
      <c r="I9" s="629"/>
      <c r="J9" s="736">
        <f>'Form. A2- Ventil. Coûts directs'!C56</f>
        <v>0</v>
      </c>
      <c r="K9" s="736"/>
      <c r="L9" s="452">
        <f>D17+D26+D102</f>
        <v>0</v>
      </c>
      <c r="M9" s="380" t="str">
        <f>IF(J9=L9,"OK","ERREUR")</f>
        <v>OK</v>
      </c>
      <c r="N9" s="486"/>
      <c r="O9" s="487"/>
      <c r="P9" s="486"/>
      <c r="Q9" s="486"/>
      <c r="R9" s="486"/>
      <c r="S9" s="486"/>
      <c r="T9" s="486"/>
      <c r="U9" s="486"/>
      <c r="V9" s="486"/>
    </row>
    <row r="10" spans="1:22" ht="30.65" customHeight="1">
      <c r="A10" s="375" t="s">
        <v>201</v>
      </c>
      <c r="B10" s="616">
        <f>B102+B104+B105</f>
        <v>0</v>
      </c>
      <c r="C10" s="617"/>
      <c r="D10" s="489" t="e">
        <f>B10/B7</f>
        <v>#DIV/0!</v>
      </c>
      <c r="E10" s="489" t="e">
        <f>IF(D8="OK",IF(A3="GE", IF(D10&gt;=40%,"OK","Erreur"),IF(D10&gt;=20%, "OK","Erreur")),"")</f>
        <v>#DIV/0!</v>
      </c>
      <c r="F10" s="181"/>
      <c r="G10" s="486"/>
      <c r="H10" s="630" t="str">
        <f>'Form.A1- Partenaires'!B36</f>
        <v>IRPQ</v>
      </c>
      <c r="I10" s="631"/>
      <c r="J10" s="624">
        <f>'Form. A2- Ventil. Coûts directs'!F56</f>
        <v>0</v>
      </c>
      <c r="K10" s="624"/>
      <c r="L10" s="453">
        <f>F17+F26+F102</f>
        <v>0</v>
      </c>
      <c r="M10" s="381" t="str">
        <f t="shared" ref="M10:M13" si="0">IF(J10=L10,"OK","ERREUR")</f>
        <v>OK</v>
      </c>
      <c r="N10" s="126"/>
      <c r="O10" s="487"/>
      <c r="P10" s="486"/>
      <c r="Q10" s="486"/>
      <c r="R10" s="486"/>
      <c r="S10" s="486"/>
      <c r="T10" s="486"/>
      <c r="U10" s="486"/>
      <c r="V10" s="486"/>
    </row>
    <row r="11" spans="1:22" ht="28" customHeight="1">
      <c r="A11" s="375" t="s">
        <v>202</v>
      </c>
      <c r="B11" s="616">
        <f>B20</f>
        <v>0</v>
      </c>
      <c r="C11" s="617"/>
      <c r="D11" s="489" t="e">
        <f>B11/B7</f>
        <v>#DIV/0!</v>
      </c>
      <c r="E11" s="489" t="e">
        <f>IF(D8="OK",IF(A3="PME", IF(D11&lt;=40%,"OK","Erreur"),IF(D11&lt;=20%, "OK","Erreur")),"")</f>
        <v>#DIV/0!</v>
      </c>
      <c r="F11" s="181"/>
      <c r="G11" s="486"/>
      <c r="H11" s="630" t="str">
        <f>'Form.A1- Partenaires'!B37</f>
        <v>IRPQ</v>
      </c>
      <c r="I11" s="631"/>
      <c r="J11" s="624">
        <f>'Form. A2- Ventil. Coûts directs'!I56</f>
        <v>0</v>
      </c>
      <c r="K11" s="624"/>
      <c r="L11" s="453">
        <f>H17+H26+H102</f>
        <v>0</v>
      </c>
      <c r="M11" s="381" t="str">
        <f t="shared" si="0"/>
        <v>OK</v>
      </c>
      <c r="N11" s="126"/>
      <c r="O11" s="487"/>
      <c r="P11" s="486"/>
      <c r="Q11" s="486"/>
      <c r="R11" s="486"/>
      <c r="S11" s="486"/>
      <c r="T11" s="486"/>
      <c r="U11" s="486"/>
      <c r="V11" s="486"/>
    </row>
    <row r="12" spans="1:22" ht="29.5" customHeight="1">
      <c r="A12" s="375" t="s">
        <v>203</v>
      </c>
      <c r="B12" s="616">
        <f>B26</f>
        <v>0</v>
      </c>
      <c r="C12" s="617"/>
      <c r="D12" s="489" t="e">
        <f>B12/B7</f>
        <v>#DIV/0!</v>
      </c>
      <c r="E12" s="455"/>
      <c r="F12" s="181"/>
      <c r="G12" s="486"/>
      <c r="H12" s="630" t="str">
        <f>'Form.A1- Partenaires'!B38</f>
        <v>IRPQ</v>
      </c>
      <c r="I12" s="631"/>
      <c r="J12" s="624">
        <f>'Form. A2- Ventil. Coûts directs'!L56</f>
        <v>0</v>
      </c>
      <c r="K12" s="624"/>
      <c r="L12" s="453">
        <f>J17+J26+J102</f>
        <v>0</v>
      </c>
      <c r="M12" s="381" t="str">
        <f t="shared" si="0"/>
        <v>OK</v>
      </c>
      <c r="N12" s="118"/>
      <c r="O12" s="487"/>
      <c r="P12" s="487"/>
      <c r="Q12" s="487"/>
      <c r="R12" s="487"/>
      <c r="S12" s="487"/>
      <c r="T12" s="487"/>
      <c r="U12" s="487"/>
      <c r="V12" s="487"/>
    </row>
    <row r="13" spans="1:22" ht="30" customHeight="1" thickBot="1">
      <c r="A13" s="376" t="s">
        <v>204</v>
      </c>
      <c r="B13" s="612">
        <f>B12+B11</f>
        <v>0</v>
      </c>
      <c r="C13" s="613"/>
      <c r="D13" s="490" t="e">
        <f>(B11+B12)/B7</f>
        <v>#DIV/0!</v>
      </c>
      <c r="E13" s="490" t="e">
        <f>IF(D8="OK",IF(A3="PME", IF(D13&lt;=80%,"OK","Erreur"),IF(D13&lt;=60%, "OK","Erreur")),"")</f>
        <v>#DIV/0!</v>
      </c>
      <c r="F13" s="181"/>
      <c r="G13" s="486"/>
      <c r="H13" s="632" t="str">
        <f>'Form.A1- Partenaires'!B39</f>
        <v>IRPQ</v>
      </c>
      <c r="I13" s="633"/>
      <c r="J13" s="625">
        <f>'Form. A2- Ventil. Coûts directs'!O56</f>
        <v>0</v>
      </c>
      <c r="K13" s="625"/>
      <c r="L13" s="454">
        <f>L17+L26+L102</f>
        <v>0</v>
      </c>
      <c r="M13" s="382" t="str">
        <f t="shared" si="0"/>
        <v>OK</v>
      </c>
      <c r="N13" s="126"/>
      <c r="O13" s="486"/>
      <c r="P13" s="486"/>
      <c r="Q13" s="486"/>
      <c r="R13" s="486"/>
      <c r="S13" s="486"/>
      <c r="T13" s="486"/>
      <c r="U13" s="486"/>
      <c r="V13" s="486"/>
    </row>
    <row r="14" spans="1:22" ht="16.5" customHeight="1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ht="30.75" customHeight="1" thickBot="1">
      <c r="A15" s="722" t="s">
        <v>205</v>
      </c>
      <c r="B15" s="722"/>
      <c r="C15" s="722"/>
      <c r="D15" s="486"/>
      <c r="E15" s="491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9" thickBot="1">
      <c r="A16" s="182" t="s">
        <v>206</v>
      </c>
      <c r="B16" s="694" t="s">
        <v>135</v>
      </c>
      <c r="C16" s="695"/>
      <c r="D16" s="694" t="str">
        <f>'Form.A1- Partenaires'!B35</f>
        <v>IRPQ</v>
      </c>
      <c r="E16" s="695"/>
      <c r="F16" s="694" t="str">
        <f>'Form.A1- Partenaires'!B36</f>
        <v>IRPQ</v>
      </c>
      <c r="G16" s="695"/>
      <c r="H16" s="588" t="str">
        <f>'Form.A1- Partenaires'!B37</f>
        <v>IRPQ</v>
      </c>
      <c r="I16" s="611"/>
      <c r="J16" s="694" t="str">
        <f>'Form.A1- Partenaires'!B38</f>
        <v>IRPQ</v>
      </c>
      <c r="K16" s="695"/>
      <c r="L16" s="694" t="str">
        <f>'Form.A1- Partenaires'!B39</f>
        <v>IRPQ</v>
      </c>
      <c r="M16" s="695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0" ht="15.5">
      <c r="A17" s="331" t="s">
        <v>207</v>
      </c>
      <c r="B17" s="729">
        <f>D17+F17+H17+J17+L17</f>
        <v>0</v>
      </c>
      <c r="C17" s="730"/>
      <c r="D17" s="492"/>
      <c r="E17" s="493" t="e">
        <f>D17/$B$17</f>
        <v>#DIV/0!</v>
      </c>
      <c r="F17" s="492"/>
      <c r="G17" s="493" t="e">
        <f>F17/$B$17</f>
        <v>#DIV/0!</v>
      </c>
      <c r="H17" s="492"/>
      <c r="I17" s="493" t="e">
        <f>H17/$B$17</f>
        <v>#DIV/0!</v>
      </c>
      <c r="J17" s="492"/>
      <c r="K17" s="493" t="e">
        <f>J17/$B$17</f>
        <v>#DIV/0!</v>
      </c>
      <c r="L17" s="492"/>
      <c r="M17" s="493" t="e">
        <f>L17/$B$17</f>
        <v>#DIV/0!</v>
      </c>
      <c r="N17" s="486"/>
      <c r="O17" s="486"/>
      <c r="P17" s="486"/>
      <c r="Q17" s="486"/>
      <c r="R17" s="486"/>
      <c r="S17" s="486"/>
      <c r="T17" s="10"/>
    </row>
    <row r="18" spans="1:20" ht="15" hidden="1" customHeight="1">
      <c r="A18" s="328" t="s">
        <v>208</v>
      </c>
      <c r="B18" s="329">
        <v>5.0999999999999997E-2</v>
      </c>
      <c r="C18" s="494">
        <f>D18+F18+H18+J18+L18</f>
        <v>0</v>
      </c>
      <c r="D18" s="685">
        <f>($B$18*D17)</f>
        <v>0</v>
      </c>
      <c r="E18" s="686"/>
      <c r="F18" s="685">
        <f>($B$18*F17)</f>
        <v>0</v>
      </c>
      <c r="G18" s="686"/>
      <c r="H18" s="685">
        <f>($B$18*H17)</f>
        <v>0</v>
      </c>
      <c r="I18" s="686"/>
      <c r="J18" s="685">
        <f>($B$18*J17)</f>
        <v>0</v>
      </c>
      <c r="K18" s="686"/>
      <c r="L18" s="685">
        <f>($B$18*L17)</f>
        <v>0</v>
      </c>
      <c r="M18" s="686"/>
      <c r="N18" s="495"/>
      <c r="O18" s="486"/>
      <c r="P18" s="486"/>
      <c r="Q18" s="486"/>
      <c r="R18" s="486"/>
      <c r="S18" s="486"/>
      <c r="T18" s="486"/>
    </row>
    <row r="19" spans="1:20" ht="15.5">
      <c r="A19" s="328" t="s">
        <v>209</v>
      </c>
      <c r="B19" s="329">
        <v>5.0999999999999997E-2</v>
      </c>
      <c r="C19" s="494">
        <f>D19+F19+H19+J19+L19</f>
        <v>0</v>
      </c>
      <c r="D19" s="685">
        <f>IF($C$18&gt;30000,(30000*E17),D18)</f>
        <v>0</v>
      </c>
      <c r="E19" s="686"/>
      <c r="F19" s="685">
        <f t="shared" ref="F19" si="1">IF($C$18&gt;30000,(30000*G17),F18)</f>
        <v>0</v>
      </c>
      <c r="G19" s="686"/>
      <c r="H19" s="685">
        <f t="shared" ref="H19" si="2">IF($C$18&gt;30000,(30000*I17),H18)</f>
        <v>0</v>
      </c>
      <c r="I19" s="686"/>
      <c r="J19" s="685">
        <f t="shared" ref="J19" si="3">IF($C$18&gt;30000,(30000*K17),J18)</f>
        <v>0</v>
      </c>
      <c r="K19" s="686"/>
      <c r="L19" s="685">
        <f t="shared" ref="L19" si="4">IF($C$18&gt;30000,(30000*M17),L18)</f>
        <v>0</v>
      </c>
      <c r="M19" s="686"/>
      <c r="N19" s="486"/>
      <c r="O19" s="486"/>
      <c r="P19" s="486"/>
      <c r="Q19" s="486"/>
      <c r="R19" s="486"/>
      <c r="S19" s="486"/>
      <c r="T19" s="486"/>
    </row>
    <row r="20" spans="1:20" ht="16" thickBot="1">
      <c r="A20" s="330" t="s">
        <v>210</v>
      </c>
      <c r="B20" s="687">
        <f>B17+C19</f>
        <v>0</v>
      </c>
      <c r="C20" s="688"/>
      <c r="D20" s="687">
        <f>D17+D19</f>
        <v>0</v>
      </c>
      <c r="E20" s="688"/>
      <c r="F20" s="687">
        <f t="shared" ref="F20" si="5">F17+F19</f>
        <v>0</v>
      </c>
      <c r="G20" s="688"/>
      <c r="H20" s="687">
        <f t="shared" ref="H20" si="6">H17+H19</f>
        <v>0</v>
      </c>
      <c r="I20" s="688"/>
      <c r="J20" s="687">
        <f t="shared" ref="J20" si="7">J17+J19</f>
        <v>0</v>
      </c>
      <c r="K20" s="688"/>
      <c r="L20" s="687">
        <f t="shared" ref="L20" si="8">L17+L19</f>
        <v>0</v>
      </c>
      <c r="M20" s="688"/>
      <c r="N20" s="486"/>
      <c r="O20" s="486"/>
      <c r="P20" s="486"/>
      <c r="Q20" s="486"/>
      <c r="R20" s="486"/>
      <c r="S20" s="486"/>
      <c r="T20" s="486"/>
    </row>
    <row r="21" spans="1:20" ht="12" customHeight="1" thickBo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496"/>
      <c r="M21" s="496"/>
      <c r="N21" s="486"/>
      <c r="O21" s="486"/>
      <c r="P21" s="486"/>
      <c r="Q21" s="486"/>
      <c r="R21" s="486"/>
      <c r="S21" s="486"/>
      <c r="T21" s="486"/>
    </row>
    <row r="22" spans="1:20" ht="16" thickBot="1">
      <c r="A22" s="183" t="s">
        <v>211</v>
      </c>
      <c r="B22" s="689"/>
      <c r="C22" s="659"/>
      <c r="D22" s="659"/>
      <c r="E22" s="659"/>
      <c r="F22" s="659"/>
      <c r="G22" s="659"/>
      <c r="H22" s="659"/>
      <c r="I22" s="659"/>
      <c r="J22" s="659"/>
      <c r="K22" s="659"/>
      <c r="L22" s="659"/>
      <c r="M22" s="660"/>
      <c r="N22" s="486"/>
      <c r="O22" s="486"/>
      <c r="P22" s="486"/>
      <c r="Q22" s="486"/>
      <c r="R22" s="486"/>
      <c r="S22" s="486"/>
      <c r="T22" s="486"/>
    </row>
    <row r="23" spans="1:20" ht="15.5">
      <c r="A23" s="325" t="str">
        <f>'Form.A1- Partenaires'!B29</f>
        <v>OSP 1</v>
      </c>
      <c r="B23" s="727">
        <f>SUM(D23:M23)</f>
        <v>0</v>
      </c>
      <c r="C23" s="728"/>
      <c r="D23" s="692"/>
      <c r="E23" s="693"/>
      <c r="F23" s="692"/>
      <c r="G23" s="693"/>
      <c r="H23" s="692"/>
      <c r="I23" s="693"/>
      <c r="J23" s="692"/>
      <c r="K23" s="693"/>
      <c r="L23" s="692"/>
      <c r="M23" s="693"/>
      <c r="N23" s="486"/>
      <c r="O23" s="486"/>
      <c r="P23" s="486"/>
      <c r="Q23" s="486"/>
      <c r="R23" s="486"/>
      <c r="S23" s="486"/>
      <c r="T23" s="486"/>
    </row>
    <row r="24" spans="1:20" ht="15.5">
      <c r="A24" s="326" t="str">
        <f>'Form.A1- Partenaires'!B30</f>
        <v>OSP 2</v>
      </c>
      <c r="B24" s="706">
        <f>SUM(D24:M24)</f>
        <v>0</v>
      </c>
      <c r="C24" s="707"/>
      <c r="D24" s="683"/>
      <c r="E24" s="684"/>
      <c r="F24" s="683"/>
      <c r="G24" s="684"/>
      <c r="H24" s="683"/>
      <c r="I24" s="684"/>
      <c r="J24" s="683"/>
      <c r="K24" s="684"/>
      <c r="L24" s="683"/>
      <c r="M24" s="684"/>
      <c r="N24" s="486"/>
      <c r="O24" s="486"/>
      <c r="P24" s="486"/>
      <c r="Q24" s="486"/>
      <c r="R24" s="486"/>
      <c r="S24" s="486"/>
      <c r="T24" s="486"/>
    </row>
    <row r="25" spans="1:20" ht="15.5">
      <c r="A25" s="326" t="str">
        <f>'Form.A1- Partenaires'!B31</f>
        <v>OSP 3</v>
      </c>
      <c r="B25" s="681">
        <f>SUM(D25:M25)</f>
        <v>0</v>
      </c>
      <c r="C25" s="682"/>
      <c r="D25" s="683"/>
      <c r="E25" s="684"/>
      <c r="F25" s="683"/>
      <c r="G25" s="684"/>
      <c r="H25" s="683"/>
      <c r="I25" s="684"/>
      <c r="J25" s="683"/>
      <c r="K25" s="684"/>
      <c r="L25" s="683"/>
      <c r="M25" s="684"/>
      <c r="N25" s="495"/>
      <c r="O25" s="486"/>
      <c r="P25" s="486"/>
      <c r="Q25" s="486"/>
      <c r="R25" s="486"/>
      <c r="S25" s="486"/>
      <c r="T25" s="486"/>
    </row>
    <row r="26" spans="1:20" ht="16" thickBot="1">
      <c r="A26" s="327" t="s">
        <v>212</v>
      </c>
      <c r="B26" s="690">
        <f>B23+B24+B25</f>
        <v>0</v>
      </c>
      <c r="C26" s="691"/>
      <c r="D26" s="690">
        <f>D25+D24+D23</f>
        <v>0</v>
      </c>
      <c r="E26" s="691"/>
      <c r="F26" s="690">
        <f>F25+F24+F23</f>
        <v>0</v>
      </c>
      <c r="G26" s="691"/>
      <c r="H26" s="690">
        <f>H25+H24+H23</f>
        <v>0</v>
      </c>
      <c r="I26" s="691"/>
      <c r="J26" s="690">
        <f>J25+J24+J23</f>
        <v>0</v>
      </c>
      <c r="K26" s="691"/>
      <c r="L26" s="690">
        <f>L25+L24+L23</f>
        <v>0</v>
      </c>
      <c r="M26" s="691"/>
      <c r="N26" s="495"/>
      <c r="O26" s="486"/>
      <c r="P26" s="486"/>
      <c r="Q26" s="486"/>
      <c r="R26" s="486"/>
      <c r="S26" s="486"/>
      <c r="T26" s="486"/>
    </row>
    <row r="27" spans="1:20" ht="9" customHeight="1" thickBot="1">
      <c r="A27" s="743"/>
      <c r="B27" s="743"/>
      <c r="C27" s="743"/>
      <c r="D27" s="743"/>
      <c r="E27" s="743"/>
      <c r="F27" s="743"/>
      <c r="G27" s="743"/>
      <c r="H27" s="743"/>
      <c r="I27" s="743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ht="30" customHeight="1" thickBot="1">
      <c r="A28" s="184" t="s">
        <v>213</v>
      </c>
      <c r="B28" s="718">
        <f>B20+B26</f>
        <v>0</v>
      </c>
      <c r="C28" s="719"/>
      <c r="D28" s="718">
        <f>D20+D26</f>
        <v>0</v>
      </c>
      <c r="E28" s="719"/>
      <c r="F28" s="718">
        <f>F26+F20</f>
        <v>0</v>
      </c>
      <c r="G28" s="719"/>
      <c r="H28" s="718">
        <f>H26+H20</f>
        <v>0</v>
      </c>
      <c r="I28" s="719"/>
      <c r="J28" s="718">
        <f>J26+J20</f>
        <v>0</v>
      </c>
      <c r="K28" s="719"/>
      <c r="L28" s="718">
        <f>L26+L20</f>
        <v>0</v>
      </c>
      <c r="M28" s="719"/>
      <c r="N28" s="495"/>
      <c r="O28" s="486"/>
      <c r="P28" s="486"/>
      <c r="Q28" s="486"/>
      <c r="R28" s="486"/>
      <c r="S28" s="486"/>
      <c r="T28" s="486"/>
    </row>
    <row r="30" spans="1:20" ht="19.5" customHeight="1" thickBot="1">
      <c r="A30" s="722" t="s">
        <v>214</v>
      </c>
      <c r="B30" s="722"/>
      <c r="C30" s="722"/>
      <c r="D30" s="722"/>
      <c r="E30" s="722"/>
      <c r="F30" s="722"/>
      <c r="G30" s="722"/>
      <c r="H30" s="722"/>
      <c r="I30" s="722"/>
      <c r="J30" s="722"/>
      <c r="K30" s="722"/>
      <c r="L30" s="722"/>
      <c r="M30" s="722"/>
      <c r="N30" s="486"/>
      <c r="O30" s="486"/>
      <c r="P30" s="486"/>
      <c r="Q30" s="486"/>
      <c r="R30" s="486"/>
      <c r="S30" s="486"/>
      <c r="T30" s="486"/>
    </row>
    <row r="31" spans="1:20" ht="19" thickBot="1">
      <c r="A31" s="185" t="s">
        <v>215</v>
      </c>
      <c r="B31" s="696" t="s">
        <v>135</v>
      </c>
      <c r="C31" s="695"/>
      <c r="D31" s="694" t="str">
        <f>'Form.A1- Partenaires'!B35</f>
        <v>IRPQ</v>
      </c>
      <c r="E31" s="695"/>
      <c r="F31" s="694" t="str">
        <f>'Form.A1- Partenaires'!B36</f>
        <v>IRPQ</v>
      </c>
      <c r="G31" s="695"/>
      <c r="H31" s="694" t="str">
        <f>'Form.A1- Partenaires'!B37</f>
        <v>IRPQ</v>
      </c>
      <c r="I31" s="695"/>
      <c r="J31" s="694" t="str">
        <f>'Form.A1- Partenaires'!B38</f>
        <v>IRPQ</v>
      </c>
      <c r="K31" s="695"/>
      <c r="L31" s="694" t="str">
        <f>'Form.A1- Partenaires'!B39</f>
        <v>IRPQ</v>
      </c>
      <c r="M31" s="695"/>
      <c r="N31" s="495"/>
      <c r="O31" s="486"/>
      <c r="P31" s="486"/>
      <c r="Q31" s="486"/>
      <c r="R31" s="486"/>
      <c r="S31" s="486"/>
      <c r="T31" s="486"/>
    </row>
    <row r="32" spans="1:20" ht="15.5">
      <c r="A32" s="309" t="str">
        <f>'Form.A1- Partenaires'!B16</f>
        <v>Industriel 1</v>
      </c>
      <c r="B32" s="671"/>
      <c r="C32" s="672"/>
      <c r="D32" s="646"/>
      <c r="E32" s="647"/>
      <c r="F32" s="646"/>
      <c r="G32" s="647"/>
      <c r="H32" s="646"/>
      <c r="I32" s="647"/>
      <c r="J32" s="646"/>
      <c r="K32" s="647"/>
      <c r="L32" s="646"/>
      <c r="M32" s="647"/>
      <c r="N32" s="486"/>
      <c r="O32" s="486"/>
      <c r="P32" s="486"/>
      <c r="Q32" s="486"/>
      <c r="R32" s="486"/>
      <c r="S32" s="486"/>
      <c r="T32" s="486"/>
    </row>
    <row r="33" spans="1:13" ht="15.5">
      <c r="A33" s="310" t="s">
        <v>216</v>
      </c>
      <c r="B33" s="644">
        <f>D33+F33+H33+J33+L33</f>
        <v>0</v>
      </c>
      <c r="C33" s="645"/>
      <c r="D33" s="176"/>
      <c r="E33" s="323" t="e">
        <f>D33/($B$33+$B$40+$B$47+$B$54+$B$61+$B$68+$B$75+$B$82+$B$89+$B$96)</f>
        <v>#DIV/0!</v>
      </c>
      <c r="F33" s="176"/>
      <c r="G33" s="323" t="e">
        <f>F33/($B$33+$B$40+$B$47+$B$54+$B$61+$B$68+$B$75+$B$82+$B$89+$B$96)</f>
        <v>#DIV/0!</v>
      </c>
      <c r="H33" s="176"/>
      <c r="I33" s="323" t="e">
        <f>H33/($B$33+$B$40+$B$47+$B$54+$B$61+$B$68+$B$75+$B$82+$B$89+$B$96)</f>
        <v>#DIV/0!</v>
      </c>
      <c r="J33" s="176"/>
      <c r="K33" s="323" t="e">
        <f>J33/($B$33+$B$40+$B$47+$B$54+$B$61+$B$68+$B$75+$B$82+$B$89+$B$96)</f>
        <v>#DIV/0!</v>
      </c>
      <c r="L33" s="176"/>
      <c r="M33" s="324" t="e">
        <f>L33/($B$33+$B$40+$B$47+$B$54+$B$61+$B$68+$B$75+$B$82+$B$89+$B$96)</f>
        <v>#DIV/0!</v>
      </c>
    </row>
    <row r="34" spans="1:13" ht="15.5" hidden="1">
      <c r="A34" s="310" t="s">
        <v>217</v>
      </c>
      <c r="B34" s="311">
        <v>3.4000000000000002E-2</v>
      </c>
      <c r="C34" s="312">
        <f>D34+F34+H34+J34+M34</f>
        <v>0</v>
      </c>
      <c r="D34" s="634">
        <f>IF(D33=0,0,D33/B33*B34*$B$17*B36)</f>
        <v>0</v>
      </c>
      <c r="E34" s="641"/>
      <c r="F34" s="634">
        <f>IF(F33=0,0,F33/B33*B34*$B$17*B36)</f>
        <v>0</v>
      </c>
      <c r="G34" s="641"/>
      <c r="H34" s="634">
        <f>IF(H33=0,0,H33/B33*B34*$B$17*B36)</f>
        <v>0</v>
      </c>
      <c r="I34" s="641"/>
      <c r="J34" s="634">
        <f>IF(J33=0,0,J33/B33*B34*$B$17*B36)</f>
        <v>0</v>
      </c>
      <c r="K34" s="641"/>
      <c r="L34" s="634">
        <f>IF(L33=0,0,L33/B33*B34*$B$17*B36)</f>
        <v>0</v>
      </c>
      <c r="M34" s="635"/>
    </row>
    <row r="35" spans="1:13" ht="15.5">
      <c r="A35" s="310" t="s">
        <v>218</v>
      </c>
      <c r="B35" s="313">
        <v>3.4000000000000002E-2</v>
      </c>
      <c r="C35" s="314">
        <f>D35+F35+H35+K35</f>
        <v>0</v>
      </c>
      <c r="D35" s="634">
        <f>IF(($C$34+$C$41+$C$48+$C$55+$C$62+$C$69+$C$76+$C$83+$C$90+$C$97)&gt;20000,(20000*E33),D34)</f>
        <v>0</v>
      </c>
      <c r="E35" s="641"/>
      <c r="F35" s="678">
        <f>IF(($C$34+$C$41+$C$48+$C$55+$C$62+$C$69+$C$76+$C$83+$C$90+$C$97)&gt;20000,(20000*G33),F34)</f>
        <v>0</v>
      </c>
      <c r="G35" s="679"/>
      <c r="H35" s="678">
        <f>IF(($C$34+$C$41+$C$48+$C$55+$C$62+$C$69+$C$76+$C$83+$C$90+$C$97)&gt;20000,(20000*I33),H34)</f>
        <v>0</v>
      </c>
      <c r="I35" s="679"/>
      <c r="J35" s="678">
        <f>IF(($C$34+$C$41+$C$48+$C$55+$C$62+$C$69+$C$76+$C$83+$C$90+$C$97)&gt;20000,(20000*K33),J34)</f>
        <v>0</v>
      </c>
      <c r="K35" s="679"/>
      <c r="L35" s="678">
        <f>IF(($C$34+$C$41+$C$48+$C$55+$C$62+$C$69+$C$76+$C$83+$C$90+$C$97)&gt;20000,(20000*M33),L34)</f>
        <v>0</v>
      </c>
      <c r="M35" s="680"/>
    </row>
    <row r="36" spans="1:13" ht="16.5" customHeight="1">
      <c r="A36" s="315" t="s">
        <v>219</v>
      </c>
      <c r="B36" s="655" t="e">
        <f>B33/$B$102</f>
        <v>#DIV/0!</v>
      </c>
      <c r="C36" s="656"/>
      <c r="D36" s="675" t="e">
        <f>IF(B36&lt;80%,"",IF((AND(B43&gt;0%,A3="PME")),"ATTENTION: La contribution du partenaire majoritaire ne pourra pas dépasser 80% de la contribution industrielle totale",""))</f>
        <v>#DIV/0!</v>
      </c>
      <c r="E36" s="676"/>
      <c r="F36" s="676"/>
      <c r="G36" s="676"/>
      <c r="H36" s="676"/>
      <c r="I36" s="676"/>
      <c r="J36" s="676"/>
      <c r="K36" s="676"/>
      <c r="L36" s="676"/>
      <c r="M36" s="677"/>
    </row>
    <row r="37" spans="1:13" ht="15" customHeight="1">
      <c r="A37" s="310" t="s">
        <v>220</v>
      </c>
      <c r="B37" s="648">
        <f>E37+G37+I37+K37+M37</f>
        <v>0</v>
      </c>
      <c r="C37" s="649"/>
      <c r="D37" s="497">
        <f>'Form.A1- Partenaires'!D35</f>
        <v>0</v>
      </c>
      <c r="E37" s="498">
        <f>D37*(E35+D33)</f>
        <v>0</v>
      </c>
      <c r="F37" s="497">
        <f>'Form.A1- Partenaires'!D36</f>
        <v>0</v>
      </c>
      <c r="G37" s="498">
        <f>F37*(G35+F33)</f>
        <v>0</v>
      </c>
      <c r="H37" s="497">
        <f>'Form.A1- Partenaires'!D37</f>
        <v>0</v>
      </c>
      <c r="I37" s="498">
        <f>H37*(H33+H35)</f>
        <v>0</v>
      </c>
      <c r="J37" s="497">
        <f>'Form.A1- Partenaires'!D38</f>
        <v>0</v>
      </c>
      <c r="K37" s="499">
        <f>J37*(K35+J33)</f>
        <v>0</v>
      </c>
      <c r="L37" s="500">
        <f>'Form.A1- Partenaires'!D39</f>
        <v>0</v>
      </c>
      <c r="M37" s="501">
        <f>L37*(M35+L33)</f>
        <v>0</v>
      </c>
    </row>
    <row r="38" spans="1:13" ht="16" thickBot="1">
      <c r="A38" s="316" t="s">
        <v>221</v>
      </c>
      <c r="B38" s="702">
        <f>D38+F38+H38+J38+L38</f>
        <v>0</v>
      </c>
      <c r="C38" s="703"/>
      <c r="D38" s="636">
        <f>D33+D35+E37</f>
        <v>0</v>
      </c>
      <c r="E38" s="637"/>
      <c r="F38" s="636">
        <f>G37+F35+F33</f>
        <v>0</v>
      </c>
      <c r="G38" s="637"/>
      <c r="H38" s="636">
        <f>H33+H35+I37</f>
        <v>0</v>
      </c>
      <c r="I38" s="637"/>
      <c r="J38" s="636">
        <f>J33+J35+K37</f>
        <v>0</v>
      </c>
      <c r="K38" s="637"/>
      <c r="L38" s="636">
        <f>L33+L35+M37</f>
        <v>0</v>
      </c>
      <c r="M38" s="637"/>
    </row>
    <row r="39" spans="1:13" ht="15.5">
      <c r="A39" s="309" t="str">
        <f>'Form.A1- Partenaires'!B17</f>
        <v>Industriel 2</v>
      </c>
      <c r="B39" s="710"/>
      <c r="C39" s="711"/>
      <c r="D39" s="673"/>
      <c r="E39" s="674"/>
      <c r="F39" s="673"/>
      <c r="G39" s="674"/>
      <c r="H39" s="673"/>
      <c r="I39" s="674"/>
      <c r="J39" s="673"/>
      <c r="K39" s="674"/>
      <c r="L39" s="673"/>
      <c r="M39" s="674"/>
    </row>
    <row r="40" spans="1:13" ht="15.5">
      <c r="A40" s="310" t="s">
        <v>216</v>
      </c>
      <c r="B40" s="644">
        <f>D40+F40+H40+J40+L40</f>
        <v>0</v>
      </c>
      <c r="C40" s="645"/>
      <c r="D40" s="176"/>
      <c r="E40" s="323" t="e">
        <f>D40/($B$33+$B$40+$B$47+$B$54+$B$61+$B$68+$B$75+$B$82+$B$89+$B$96)</f>
        <v>#DIV/0!</v>
      </c>
      <c r="F40" s="176"/>
      <c r="G40" s="323" t="e">
        <f>F40/($B$33+$B$40+$B$47+$B$54+$B$61+$B$68+$B$75+$B$82+$B$89+$B$96)</f>
        <v>#DIV/0!</v>
      </c>
      <c r="H40" s="176"/>
      <c r="I40" s="323" t="e">
        <f>H40/($B$33+$B$40+$B$47+$B$54+$B$61+$B$68+$B$75+$B$82+$B$89+$B$96)</f>
        <v>#DIV/0!</v>
      </c>
      <c r="J40" s="176"/>
      <c r="K40" s="323" t="e">
        <f>J40/($B$33+$B$40+$B$47+$B$54+$B$61+$B$68+$B$75+$B$82+$B$89+$B$96)</f>
        <v>#DIV/0!</v>
      </c>
      <c r="L40" s="176"/>
      <c r="M40" s="324" t="e">
        <f>L40/($B$33+$B$40+$B$47+$B$54+$B$61+$B$68+$B$75+$B$82+$B$89+$B$96)</f>
        <v>#DIV/0!</v>
      </c>
    </row>
    <row r="41" spans="1:13" ht="15.5" hidden="1">
      <c r="A41" s="310" t="s">
        <v>217</v>
      </c>
      <c r="B41" s="311">
        <v>3.4000000000000002E-2</v>
      </c>
      <c r="C41" s="312">
        <f>D41+F41+H41+J41+M41</f>
        <v>0</v>
      </c>
      <c r="D41" s="642">
        <f>IF(D40=0,0,D40/B40*B41*$B$17*B43)</f>
        <v>0</v>
      </c>
      <c r="E41" s="650"/>
      <c r="F41" s="642">
        <f>IF(F40=0,0,F40/B40*B41*$B$17*B43)</f>
        <v>0</v>
      </c>
      <c r="G41" s="650"/>
      <c r="H41" s="642">
        <f>IF(H40=0,0,H40/B40*B41*$B$17*B43)</f>
        <v>0</v>
      </c>
      <c r="I41" s="650"/>
      <c r="J41" s="642">
        <f>IF(J40=0,0,J40/B40*B41*$B$17*B43)</f>
        <v>0</v>
      </c>
      <c r="K41" s="650"/>
      <c r="L41" s="642">
        <f>IF(L40=0,0,L40/B40*B41*$B$17*B43)</f>
        <v>0</v>
      </c>
      <c r="M41" s="643"/>
    </row>
    <row r="42" spans="1:13" ht="15.5">
      <c r="A42" s="310" t="s">
        <v>218</v>
      </c>
      <c r="B42" s="313">
        <v>3.4000000000000002E-2</v>
      </c>
      <c r="C42" s="314">
        <f>D42+F42+H42+K42</f>
        <v>0</v>
      </c>
      <c r="D42" s="634">
        <f>IF(($C$34+$C$41+$C$48+$C$55+$C$62+$C$69+$C$76+$C$83+$C$90+$C$97)&gt;20000,(20000*E40),D41)</f>
        <v>0</v>
      </c>
      <c r="E42" s="641"/>
      <c r="F42" s="634">
        <f>IF(($C$34+$C$41+$C$48+$C$55+$C$62+$C$69+$C$76+$C$83+$C$90+$C$97)&gt;20000,(20000*G40),F41)</f>
        <v>0</v>
      </c>
      <c r="G42" s="641"/>
      <c r="H42" s="634">
        <f>IF(($C$34+$C$41+$C$48+$C$55+$C$62+$C$69+$C$76+$C$83+$C$90+$C$97)&gt;20000,(20000*I40),H41)</f>
        <v>0</v>
      </c>
      <c r="I42" s="641"/>
      <c r="J42" s="634">
        <f>IF(($C$34+$C$41+$C$48+$C$55+$C$62+$C$69+$C$76+$C$83+$C$90+$C$97)&gt;20000,(20000*K40),J41)</f>
        <v>0</v>
      </c>
      <c r="K42" s="641"/>
      <c r="L42" s="634">
        <f>IF(($C$34+$C$41+$C$48+$C$55+$C$62+$C$69+$C$76+$C$83+$C$90+$C$97)&gt;20000,(20000*M40),L41)</f>
        <v>0</v>
      </c>
      <c r="M42" s="635"/>
    </row>
    <row r="43" spans="1:13" ht="16.5" customHeight="1">
      <c r="A43" s="315" t="s">
        <v>219</v>
      </c>
      <c r="B43" s="655" t="e">
        <f>B40/$B$102</f>
        <v>#DIV/0!</v>
      </c>
      <c r="C43" s="656"/>
      <c r="D43" s="675" t="e">
        <f>IF(B43&lt;80%,"",IF((AND(B50&gt;0%,A3="PME")),"ATTENTION: La contribution du partenaire majoritaire ne pourra pas dépasser 80% de la contribution industrielle totale",""))</f>
        <v>#DIV/0!</v>
      </c>
      <c r="E43" s="676"/>
      <c r="F43" s="676"/>
      <c r="G43" s="676"/>
      <c r="H43" s="676"/>
      <c r="I43" s="676"/>
      <c r="J43" s="676"/>
      <c r="K43" s="676"/>
      <c r="L43" s="676"/>
      <c r="M43" s="677"/>
    </row>
    <row r="44" spans="1:13" ht="15.5">
      <c r="A44" s="310" t="s">
        <v>220</v>
      </c>
      <c r="B44" s="648">
        <f>E44+G44+I44+K44+M44</f>
        <v>0</v>
      </c>
      <c r="C44" s="649"/>
      <c r="D44" s="497">
        <f>'Form.A1- Partenaires'!D35</f>
        <v>0</v>
      </c>
      <c r="E44" s="498">
        <f>D44*(E42+D40)</f>
        <v>0</v>
      </c>
      <c r="F44" s="497">
        <f>'Form.A1- Partenaires'!D36</f>
        <v>0</v>
      </c>
      <c r="G44" s="498">
        <f>F44*(G42+F40)</f>
        <v>0</v>
      </c>
      <c r="H44" s="497">
        <f>'Form.A1- Partenaires'!D37</f>
        <v>0</v>
      </c>
      <c r="I44" s="498">
        <f>H44*(H40+H42)</f>
        <v>0</v>
      </c>
      <c r="J44" s="497">
        <f>'Form.A1- Partenaires'!D38</f>
        <v>0</v>
      </c>
      <c r="K44" s="499">
        <f>J44*(K42+J40)</f>
        <v>0</v>
      </c>
      <c r="L44" s="500">
        <f>'Form.A1- Partenaires'!D39</f>
        <v>0</v>
      </c>
      <c r="M44" s="501">
        <f>L44*(M42+L40)</f>
        <v>0</v>
      </c>
    </row>
    <row r="45" spans="1:13" ht="16" thickBot="1">
      <c r="A45" s="316" t="s">
        <v>222</v>
      </c>
      <c r="B45" s="702">
        <f>D45+F45+H45+J45+L45</f>
        <v>0</v>
      </c>
      <c r="C45" s="703"/>
      <c r="D45" s="636">
        <f>D40+D42+E44</f>
        <v>0</v>
      </c>
      <c r="E45" s="637"/>
      <c r="F45" s="636">
        <f>G44+F42+F40</f>
        <v>0</v>
      </c>
      <c r="G45" s="637"/>
      <c r="H45" s="636">
        <f>H40+H42+I44</f>
        <v>0</v>
      </c>
      <c r="I45" s="637"/>
      <c r="J45" s="636">
        <f>J40+J42+K44</f>
        <v>0</v>
      </c>
      <c r="K45" s="637"/>
      <c r="L45" s="636">
        <f>L40+L42+M44</f>
        <v>0</v>
      </c>
      <c r="M45" s="637"/>
    </row>
    <row r="46" spans="1:13" ht="15.5">
      <c r="A46" s="309" t="str">
        <f>'Form.A1- Partenaires'!B18</f>
        <v>Industriel 3</v>
      </c>
      <c r="B46" s="671"/>
      <c r="C46" s="672"/>
      <c r="D46" s="646"/>
      <c r="E46" s="647"/>
      <c r="F46" s="646"/>
      <c r="G46" s="647"/>
      <c r="H46" s="646"/>
      <c r="I46" s="647"/>
      <c r="J46" s="646"/>
      <c r="K46" s="647"/>
      <c r="L46" s="646"/>
      <c r="M46" s="647"/>
    </row>
    <row r="47" spans="1:13" ht="18.75" customHeight="1">
      <c r="A47" s="310" t="s">
        <v>216</v>
      </c>
      <c r="B47" s="644">
        <f>D47+F47+H47+J47+L47</f>
        <v>0</v>
      </c>
      <c r="C47" s="645"/>
      <c r="D47" s="176"/>
      <c r="E47" s="323" t="e">
        <f>D47/($B$33+$B$40+$B$47+$B$54+$B$61+$B$68+$B$75+$B$82+$B$89+$B$96)</f>
        <v>#DIV/0!</v>
      </c>
      <c r="F47" s="176"/>
      <c r="G47" s="323" t="e">
        <f>F47/($B$33+$B$40+$B$47+$B$54+$B$61+$B$68+$B$75+$B$82+$B$89+$B$96)</f>
        <v>#DIV/0!</v>
      </c>
      <c r="H47" s="176"/>
      <c r="I47" s="323" t="e">
        <f>H47/($B$33+$B$40+$B$47+$B$54+$B$61+$B$68+$B$75+$B$82+$B$89+$B$96)</f>
        <v>#DIV/0!</v>
      </c>
      <c r="J47" s="176"/>
      <c r="K47" s="323" t="e">
        <f>J47/($B$33+$B$40+$B$47+$B$54+$B$61+$B$68+$B$75+$B$82+$B$89+$B$96)</f>
        <v>#DIV/0!</v>
      </c>
      <c r="L47" s="176"/>
      <c r="M47" s="324" t="e">
        <f>L47/($B$33+$B$40+$B$47+$B$54+$B$61+$B$68+$B$75+$B$82+$B$89+$B$96)</f>
        <v>#DIV/0!</v>
      </c>
    </row>
    <row r="48" spans="1:13" ht="18.75" hidden="1" customHeight="1">
      <c r="A48" s="310" t="s">
        <v>217</v>
      </c>
      <c r="B48" s="311">
        <v>3.4000000000000002E-2</v>
      </c>
      <c r="C48" s="312">
        <f>D48+F48+H48+J48+M48</f>
        <v>0</v>
      </c>
      <c r="D48" s="642">
        <f>IF(D47=0,0,D47/B47*B48*$B$17*B50)</f>
        <v>0</v>
      </c>
      <c r="E48" s="650"/>
      <c r="F48" s="642">
        <f>IF(F47=0,0,F47/B47*B48*$B$17*B50)</f>
        <v>0</v>
      </c>
      <c r="G48" s="650"/>
      <c r="H48" s="642">
        <f>IF(H47=0,0,H47/B47*B48*$B$17*B50)</f>
        <v>0</v>
      </c>
      <c r="I48" s="650"/>
      <c r="J48" s="642">
        <f>IF(J47=0,0,J47/B47*B48*$B$17*B50)</f>
        <v>0</v>
      </c>
      <c r="K48" s="650"/>
      <c r="L48" s="642">
        <f>IF(L47=0,0,L47/B47*B48*$B$17*B50)</f>
        <v>0</v>
      </c>
      <c r="M48" s="643"/>
    </row>
    <row r="49" spans="1:13" ht="15.5">
      <c r="A49" s="310" t="s">
        <v>218</v>
      </c>
      <c r="B49" s="313">
        <v>3.4000000000000002E-2</v>
      </c>
      <c r="C49" s="314">
        <f>D49+F49+H49+K49</f>
        <v>0</v>
      </c>
      <c r="D49" s="634">
        <f>IF(($C$34+$C$41+$C$48+$C$55+$C$62+$C$69+$C$76+$C$83+$C$90+$C$97)&gt;20000,(20000*E47),D48)</f>
        <v>0</v>
      </c>
      <c r="E49" s="641"/>
      <c r="F49" s="634">
        <f>IF(($C$34+$C$41+$C$48+$C$55+$C$62+$C$69+$C$76+$C$83+$C$90+$C$97)&gt;20000,(20000*G47),F48)</f>
        <v>0</v>
      </c>
      <c r="G49" s="641"/>
      <c r="H49" s="634">
        <f>IF(($C$34+$C$41+$C$48+$C$55+$C$62+$C$69+$C$76+$C$83+$C$90+$C$97)&gt;20000,(20000*I47),H48)</f>
        <v>0</v>
      </c>
      <c r="I49" s="641"/>
      <c r="J49" s="634">
        <f>IF(($C$34+$C$41+$C$48+$C$55+$C$62+$C$69+$C$76+$C$83+$C$90+$C$97)&gt;20000,(20000*K47),J48)</f>
        <v>0</v>
      </c>
      <c r="K49" s="641"/>
      <c r="L49" s="634">
        <f>IF(($C$34+$C$41+$C$48+$C$55+$C$62+$C$69+$C$76+$C$83+$C$90+$C$97)&gt;20000,(20000*M47),L48)</f>
        <v>0</v>
      </c>
      <c r="M49" s="635"/>
    </row>
    <row r="50" spans="1:13" ht="16.5" customHeight="1">
      <c r="A50" s="315" t="s">
        <v>219</v>
      </c>
      <c r="B50" s="655" t="e">
        <f>B47/$B$102</f>
        <v>#DIV/0!</v>
      </c>
      <c r="C50" s="656"/>
      <c r="D50" s="675" t="e">
        <f>IF(B50&lt;80%,"",IF((AND(B54&gt;0%,A3="PME")),"ATTENTION: La contribution du partenaire majoritaire ne pourra pas dépasser 80% de la contribution industrielle totale",""))</f>
        <v>#DIV/0!</v>
      </c>
      <c r="E50" s="676"/>
      <c r="F50" s="676"/>
      <c r="G50" s="676"/>
      <c r="H50" s="676"/>
      <c r="I50" s="676"/>
      <c r="J50" s="676"/>
      <c r="K50" s="676"/>
      <c r="L50" s="676"/>
      <c r="M50" s="677"/>
    </row>
    <row r="51" spans="1:13" ht="15.5">
      <c r="A51" s="310" t="s">
        <v>220</v>
      </c>
      <c r="B51" s="648">
        <f>E51+G51+I51+K51+M51</f>
        <v>0</v>
      </c>
      <c r="C51" s="649"/>
      <c r="D51" s="497">
        <f>'Form.A1- Partenaires'!D35</f>
        <v>0</v>
      </c>
      <c r="E51" s="498">
        <f>D51*(E49+D47)</f>
        <v>0</v>
      </c>
      <c r="F51" s="497">
        <f>'Form.A1- Partenaires'!D36</f>
        <v>0</v>
      </c>
      <c r="G51" s="498">
        <f>F51*(G49+F47)</f>
        <v>0</v>
      </c>
      <c r="H51" s="497">
        <f>'Form.A1- Partenaires'!D37</f>
        <v>0</v>
      </c>
      <c r="I51" s="498">
        <f>H51*(H47+H49)</f>
        <v>0</v>
      </c>
      <c r="J51" s="497">
        <f>'Form.A1- Partenaires'!D38</f>
        <v>0</v>
      </c>
      <c r="K51" s="499">
        <f>J51*(K49+J47)</f>
        <v>0</v>
      </c>
      <c r="L51" s="500">
        <f>'Form.A1- Partenaires'!D39</f>
        <v>0</v>
      </c>
      <c r="M51" s="501">
        <f>L51*(M49+L47)</f>
        <v>0</v>
      </c>
    </row>
    <row r="52" spans="1:13" ht="21.75" customHeight="1" thickBot="1">
      <c r="A52" s="316" t="s">
        <v>223</v>
      </c>
      <c r="B52" s="702">
        <f>D52+F52+H52+J52+L52</f>
        <v>0</v>
      </c>
      <c r="C52" s="703"/>
      <c r="D52" s="636">
        <f>D47+D49+E51</f>
        <v>0</v>
      </c>
      <c r="E52" s="637"/>
      <c r="F52" s="636">
        <f>G51+F49+F47</f>
        <v>0</v>
      </c>
      <c r="G52" s="637"/>
      <c r="H52" s="636">
        <f>H47+H49+I51</f>
        <v>0</v>
      </c>
      <c r="I52" s="637"/>
      <c r="J52" s="636">
        <f>J47+J49+K51</f>
        <v>0</v>
      </c>
      <c r="K52" s="637"/>
      <c r="L52" s="636">
        <f>L47+L49+M51</f>
        <v>0</v>
      </c>
      <c r="M52" s="637"/>
    </row>
    <row r="53" spans="1:13" ht="15.75" hidden="1" customHeight="1" thickBot="1">
      <c r="A53" s="317" t="str">
        <f>'Form.A1- Partenaires'!B19</f>
        <v>Industriel 4</v>
      </c>
      <c r="B53" s="659"/>
      <c r="C53" s="660"/>
      <c r="D53" s="661"/>
      <c r="E53" s="662"/>
      <c r="F53" s="661"/>
      <c r="G53" s="662"/>
      <c r="H53" s="661"/>
      <c r="I53" s="662"/>
      <c r="J53" s="661"/>
      <c r="K53" s="662"/>
      <c r="L53" s="661"/>
      <c r="M53" s="662"/>
    </row>
    <row r="54" spans="1:13" ht="15.5" hidden="1" outlineLevel="1">
      <c r="A54" s="318" t="s">
        <v>216</v>
      </c>
      <c r="B54" s="741">
        <f>D54+F54+H54+J54+L54</f>
        <v>0</v>
      </c>
      <c r="C54" s="742"/>
      <c r="D54" s="425"/>
      <c r="E54" s="321" t="e">
        <f>D54/($B$33+$B$40+$B$47+$B$54+$B$61+$B$68+$B$75+$B$82+$B$89+$B$96)</f>
        <v>#DIV/0!</v>
      </c>
      <c r="F54" s="425"/>
      <c r="G54" s="321" t="e">
        <f>F54/($B$33+$B$40+$B$47+$B$54+$B$61+$B$68+$B$75+$B$82+$B$89+$B$96)</f>
        <v>#DIV/0!</v>
      </c>
      <c r="H54" s="425"/>
      <c r="I54" s="321" t="e">
        <f>H54/($B$33+$B$40+$B$47+$B$54+$B$61+$B$68+$B$75+$B$82+$B$89+$B$96)</f>
        <v>#DIV/0!</v>
      </c>
      <c r="J54" s="425"/>
      <c r="K54" s="321" t="e">
        <f>J54/($B$33+$B$40+$B$47+$B$54+$B$61+$B$68+$B$75+$B$82+$B$89+$B$96)</f>
        <v>#DIV/0!</v>
      </c>
      <c r="L54" s="425"/>
      <c r="M54" s="322" t="e">
        <f>L54/($B$33+$B$40+$B$47+$B$54+$B$61+$B$68+$B$75+$B$82+$B$89+$B$96)</f>
        <v>#DIV/0!</v>
      </c>
    </row>
    <row r="55" spans="1:13" ht="15.5" hidden="1" outlineLevel="1">
      <c r="A55" s="310" t="s">
        <v>217</v>
      </c>
      <c r="B55" s="311">
        <v>3.4000000000000002E-2</v>
      </c>
      <c r="C55" s="312">
        <f>D55+F55+H55+J55+M55</f>
        <v>0</v>
      </c>
      <c r="D55" s="634">
        <f>IF(D54=0,0,D54/B54*B55*$B$17*B57)</f>
        <v>0</v>
      </c>
      <c r="E55" s="641"/>
      <c r="F55" s="634">
        <f>IF(F54=0,0,F54/B54*B55*$B$17*B57)</f>
        <v>0</v>
      </c>
      <c r="G55" s="641"/>
      <c r="H55" s="634">
        <f>IF(H54=0,0,H54/B54*B55*$B$17*B57)</f>
        <v>0</v>
      </c>
      <c r="I55" s="641"/>
      <c r="J55" s="634">
        <f>IF(J54=0,0,J54/B54*B55*$B$17*B57)</f>
        <v>0</v>
      </c>
      <c r="K55" s="641"/>
      <c r="L55" s="634">
        <f>IF(L54=0,0,L54/B54*B55*$B$17*B57)</f>
        <v>0</v>
      </c>
      <c r="M55" s="635"/>
    </row>
    <row r="56" spans="1:13" ht="16.5" hidden="1" customHeight="1" outlineLevel="1">
      <c r="A56" s="310" t="s">
        <v>218</v>
      </c>
      <c r="B56" s="313">
        <v>3.4000000000000002E-2</v>
      </c>
      <c r="C56" s="314">
        <f>D56+F56+H56+K56</f>
        <v>0</v>
      </c>
      <c r="D56" s="634">
        <f>IF(($C$34+$C$41+$C$48+$C$55+$C$62+$C$69+$C$76+$C$83+$C$90+$C$97)&gt;20000,(20000*E54),D55)</f>
        <v>0</v>
      </c>
      <c r="E56" s="641"/>
      <c r="F56" s="634">
        <f>IF(($C$34+$C$41+$C$48+$C$55+$C$62+$C$69+$C$76+$C$83+$C$90+$C$97)&gt;20000,(20000*G54),F55)</f>
        <v>0</v>
      </c>
      <c r="G56" s="641"/>
      <c r="H56" s="634">
        <f>IF(($C$34+$C$41+$C$48+$C$55+$C$62+$C$69+$C$76+$C$83+$C$90+$C$97)&gt;20000,(20000*I54),H55)</f>
        <v>0</v>
      </c>
      <c r="I56" s="641"/>
      <c r="J56" s="634">
        <f>IF(($C$34+$C$41+$C$48+$C$55+$C$62+$C$69+$C$76+$C$83+$C$90+$C$97)&gt;20000,(20000*K54),J55)</f>
        <v>0</v>
      </c>
      <c r="K56" s="641"/>
      <c r="L56" s="634">
        <f>IF(($C$34+$C$41+$C$48+$C$55+$C$62+$C$69+$C$76+$C$83+$C$90+$C$97)&gt;20000,(20000*M54),L55)</f>
        <v>0</v>
      </c>
      <c r="M56" s="635"/>
    </row>
    <row r="57" spans="1:13" ht="16.5" hidden="1" customHeight="1" outlineLevel="1">
      <c r="A57" s="315" t="s">
        <v>219</v>
      </c>
      <c r="B57" s="655" t="e">
        <f>B54/$B$102</f>
        <v>#DIV/0!</v>
      </c>
      <c r="C57" s="656"/>
      <c r="D57" s="638" t="e">
        <f>IF(B57&lt;80%,"",IF((AND(B64&gt;0%,A3="PME")),"ATTENTION: La contribution du partenaire majoritaire ne pourra pas dépasser 80% de la contribution industrielle totale",""))</f>
        <v>#DIV/0!</v>
      </c>
      <c r="E57" s="639"/>
      <c r="F57" s="639"/>
      <c r="G57" s="639"/>
      <c r="H57" s="639"/>
      <c r="I57" s="639"/>
      <c r="J57" s="639"/>
      <c r="K57" s="639"/>
      <c r="L57" s="639"/>
      <c r="M57" s="640"/>
    </row>
    <row r="58" spans="1:13" ht="15.5" hidden="1" outlineLevel="1">
      <c r="A58" s="310" t="s">
        <v>220</v>
      </c>
      <c r="B58" s="648">
        <f>E58+G58+I58+K58+M58</f>
        <v>0</v>
      </c>
      <c r="C58" s="649"/>
      <c r="D58" s="497">
        <f>'Form.A1- Partenaires'!D35</f>
        <v>0</v>
      </c>
      <c r="E58" s="498">
        <f>D58*(E56+D54)</f>
        <v>0</v>
      </c>
      <c r="F58" s="497">
        <f>'Form.A1- Partenaires'!D36</f>
        <v>0</v>
      </c>
      <c r="G58" s="498">
        <f>F58*(G56+F54)</f>
        <v>0</v>
      </c>
      <c r="H58" s="497">
        <f>'Form.A1- Partenaires'!D37</f>
        <v>0</v>
      </c>
      <c r="I58" s="498">
        <f>H58*(H54+H56)</f>
        <v>0</v>
      </c>
      <c r="J58" s="497">
        <f>'Form.A1- Partenaires'!D38</f>
        <v>0</v>
      </c>
      <c r="K58" s="499">
        <f>J58*(K56+J54)</f>
        <v>0</v>
      </c>
      <c r="L58" s="500">
        <f>'Form.A1- Partenaires'!D39</f>
        <v>0</v>
      </c>
      <c r="M58" s="501">
        <f>L58*(M56+L54)</f>
        <v>0</v>
      </c>
    </row>
    <row r="59" spans="1:13" ht="18" hidden="1" customHeight="1" outlineLevel="1" thickBot="1">
      <c r="A59" s="316" t="s">
        <v>224</v>
      </c>
      <c r="B59" s="702">
        <f>D59+F59+H59+J59+L59</f>
        <v>0</v>
      </c>
      <c r="C59" s="703"/>
      <c r="D59" s="636">
        <f>D54+D56+E58</f>
        <v>0</v>
      </c>
      <c r="E59" s="637"/>
      <c r="F59" s="636">
        <f>G58+F56+F54</f>
        <v>0</v>
      </c>
      <c r="G59" s="637"/>
      <c r="H59" s="636">
        <f>H54+H56+I58</f>
        <v>0</v>
      </c>
      <c r="I59" s="637"/>
      <c r="J59" s="636">
        <f>J54+J56+K58</f>
        <v>0</v>
      </c>
      <c r="K59" s="637"/>
      <c r="L59" s="636">
        <f>L54+L56+M58</f>
        <v>0</v>
      </c>
      <c r="M59" s="637"/>
    </row>
    <row r="60" spans="1:13" ht="18" hidden="1" customHeight="1" collapsed="1" thickBot="1">
      <c r="A60" s="319" t="str">
        <f>'Form.A1- Partenaires'!B20</f>
        <v>Industriel 5</v>
      </c>
      <c r="B60" s="667"/>
      <c r="C60" s="668"/>
      <c r="D60" s="669"/>
      <c r="E60" s="670"/>
      <c r="F60" s="669"/>
      <c r="G60" s="670"/>
      <c r="H60" s="669"/>
      <c r="I60" s="670"/>
      <c r="J60" s="669"/>
      <c r="K60" s="670"/>
      <c r="L60" s="669"/>
      <c r="M60" s="670"/>
    </row>
    <row r="61" spans="1:13" ht="15.5" hidden="1" outlineLevel="1">
      <c r="A61" s="310" t="s">
        <v>216</v>
      </c>
      <c r="B61" s="644">
        <f>D61+F61+H61+J61+L61</f>
        <v>0</v>
      </c>
      <c r="C61" s="645"/>
      <c r="D61" s="426"/>
      <c r="E61" s="323" t="e">
        <f>D61/($B$33+$B$40+$B$47+$B$54+$B$61+$B$68+$B$75+$B$82+$B$89+$B$96)</f>
        <v>#DIV/0!</v>
      </c>
      <c r="F61" s="426"/>
      <c r="G61" s="323" t="e">
        <f>F61/($B$33+$B$40+$B$47+$B$54+$B$61+$B$68+$B$75+$B$82+$B$89+$B$96)</f>
        <v>#DIV/0!</v>
      </c>
      <c r="H61" s="426"/>
      <c r="I61" s="323" t="e">
        <f>H61/($B$33+$B$40+$B$47+$B$54+$B$61+$B$68+$B$75+$B$82+$B$89+$B$96)</f>
        <v>#DIV/0!</v>
      </c>
      <c r="J61" s="426"/>
      <c r="K61" s="323" t="e">
        <f>J61/($B$33+$B$40+$B$47+$B$54+$B$61+$B$68+$B$75+$B$82+$B$89+$B$96)</f>
        <v>#DIV/0!</v>
      </c>
      <c r="L61" s="426"/>
      <c r="M61" s="323" t="e">
        <f>L61/($B$33+$B$40+$B$47+$B$54+$B$61+$B$68+$B$75+$B$82+$B$89+$B$96)</f>
        <v>#DIV/0!</v>
      </c>
    </row>
    <row r="62" spans="1:13" ht="15.5" hidden="1" outlineLevel="1">
      <c r="A62" s="310" t="s">
        <v>217</v>
      </c>
      <c r="B62" s="311">
        <v>3.4000000000000002E-2</v>
      </c>
      <c r="C62" s="312">
        <f>D62+F62+H62+J62+M62</f>
        <v>0</v>
      </c>
      <c r="D62" s="634">
        <f>IF(D61=0,0,D61/B61*B62*$B$17*B64)</f>
        <v>0</v>
      </c>
      <c r="E62" s="641"/>
      <c r="F62" s="634">
        <f>IF(F61=0,0,F61/B61*B62*$B$17*B64)</f>
        <v>0</v>
      </c>
      <c r="G62" s="641"/>
      <c r="H62" s="634">
        <f>IF(H61=0,0,H61/B61*B62*$B$17*B64)</f>
        <v>0</v>
      </c>
      <c r="I62" s="641"/>
      <c r="J62" s="634">
        <f>IF(J61=0,0,J61/B61*B62*$B$17*B64)</f>
        <v>0</v>
      </c>
      <c r="K62" s="641"/>
      <c r="L62" s="634">
        <f>IF(L61=0,0,L61/B61*B62*$B$17*B64)</f>
        <v>0</v>
      </c>
      <c r="M62" s="641"/>
    </row>
    <row r="63" spans="1:13" ht="15.5" hidden="1" outlineLevel="1">
      <c r="A63" s="310" t="s">
        <v>218</v>
      </c>
      <c r="B63" s="313">
        <v>3.4000000000000002E-2</v>
      </c>
      <c r="C63" s="314">
        <f>D63+F63+H63+K63</f>
        <v>0</v>
      </c>
      <c r="D63" s="634">
        <f>IF(($C$34+$C$41+$C$48+$C$55+$C$62+$C$69+$C$76+$C$83+$C$90+$C$97)&gt;20000,(20000*E61),D62)</f>
        <v>0</v>
      </c>
      <c r="E63" s="641"/>
      <c r="F63" s="634">
        <f>IF(($C$34+$C$41+$C$48+$C$55+$C$62+$C$69+$C$76+$C$83+$C$90+$C$97)&gt;20000,(20000*G61),F62)</f>
        <v>0</v>
      </c>
      <c r="G63" s="641"/>
      <c r="H63" s="634">
        <f>IF(($C$34+$C$41+$C$48+$C$55+$C$62+$C$69+$C$76+$C$83+$C$90+$C$97)&gt;20000,(20000*I61),H62)</f>
        <v>0</v>
      </c>
      <c r="I63" s="641"/>
      <c r="J63" s="634">
        <f>IF(($C$34+$C$41+$C$48+$C$55+$C$62+$C$69+$C$76+$C$83+$C$90+$C$97)&gt;20000,(20000*K61),J62)</f>
        <v>0</v>
      </c>
      <c r="K63" s="641"/>
      <c r="L63" s="634">
        <f>IF(($C$34+$C$41+$C$48+$C$55+$C$62+$C$69+$C$76+$C$83+$C$90+$C$97)&gt;20000,(20000*M61),L62)</f>
        <v>0</v>
      </c>
      <c r="M63" s="641"/>
    </row>
    <row r="64" spans="1:13" ht="16.5" hidden="1" customHeight="1" outlineLevel="1">
      <c r="A64" s="315" t="s">
        <v>219</v>
      </c>
      <c r="B64" s="655" t="e">
        <f>B61/$B$102</f>
        <v>#DIV/0!</v>
      </c>
      <c r="C64" s="656"/>
      <c r="D64" s="638" t="e">
        <f>IF(B64&lt;80%,"",IF((AND(B71&gt;0%,A3="PME")),"ATTENTION: La contribution du partenaire majoritaire ne pourra pas dépasser 80% de la contribution industrielle totale",""))</f>
        <v>#DIV/0!</v>
      </c>
      <c r="E64" s="639"/>
      <c r="F64" s="639"/>
      <c r="G64" s="639"/>
      <c r="H64" s="639"/>
      <c r="I64" s="639"/>
      <c r="J64" s="639"/>
      <c r="K64" s="639"/>
      <c r="L64" s="639"/>
      <c r="M64" s="640"/>
    </row>
    <row r="65" spans="1:13" ht="15.5" hidden="1" outlineLevel="1">
      <c r="A65" s="310" t="s">
        <v>220</v>
      </c>
      <c r="B65" s="648">
        <f>E65+G65+I65+K65+M65</f>
        <v>0</v>
      </c>
      <c r="C65" s="649"/>
      <c r="D65" s="497">
        <f>'Form.A1- Partenaires'!D35</f>
        <v>0</v>
      </c>
      <c r="E65" s="498">
        <f>D65*(E63+D61)</f>
        <v>0</v>
      </c>
      <c r="F65" s="497">
        <f>'Form.A1- Partenaires'!D36</f>
        <v>0</v>
      </c>
      <c r="G65" s="498">
        <f>F65*(G63+F61)</f>
        <v>0</v>
      </c>
      <c r="H65" s="497">
        <f>'Form.A1- Partenaires'!D37</f>
        <v>0</v>
      </c>
      <c r="I65" s="498">
        <f>H65*(H61+H63)</f>
        <v>0</v>
      </c>
      <c r="J65" s="497">
        <f>'Form.A1- Partenaires'!D38</f>
        <v>0</v>
      </c>
      <c r="K65" s="499">
        <f>J65*(K63+J61)</f>
        <v>0</v>
      </c>
      <c r="L65" s="500">
        <f>'Form.A1- Partenaires'!D39</f>
        <v>0</v>
      </c>
      <c r="M65" s="501">
        <f>L65*(M63+L61)</f>
        <v>0</v>
      </c>
    </row>
    <row r="66" spans="1:13" ht="19.5" hidden="1" customHeight="1" outlineLevel="1" thickBot="1">
      <c r="A66" s="320" t="s">
        <v>225</v>
      </c>
      <c r="B66" s="663">
        <f>D66+F66+H66+J66+L66</f>
        <v>0</v>
      </c>
      <c r="C66" s="664"/>
      <c r="D66" s="665">
        <f>D61+D63+E65</f>
        <v>0</v>
      </c>
      <c r="E66" s="666"/>
      <c r="F66" s="665">
        <f>G65+F63+F61</f>
        <v>0</v>
      </c>
      <c r="G66" s="666"/>
      <c r="H66" s="665">
        <f>H61+H63+I65</f>
        <v>0</v>
      </c>
      <c r="I66" s="666"/>
      <c r="J66" s="665">
        <f>J61+K63+J65</f>
        <v>0</v>
      </c>
      <c r="K66" s="666"/>
      <c r="L66" s="665">
        <f>L61+L63+M65</f>
        <v>0</v>
      </c>
      <c r="M66" s="666"/>
    </row>
    <row r="67" spans="1:13" ht="17.25" hidden="1" customHeight="1" collapsed="1" thickBot="1">
      <c r="A67" s="317" t="str">
        <f>'Form.A1- Partenaires'!B21</f>
        <v>Industriel 6</v>
      </c>
      <c r="B67" s="659"/>
      <c r="C67" s="660"/>
      <c r="D67" s="661"/>
      <c r="E67" s="662"/>
      <c r="F67" s="661"/>
      <c r="G67" s="662"/>
      <c r="H67" s="661"/>
      <c r="I67" s="662"/>
      <c r="J67" s="661"/>
      <c r="K67" s="662"/>
      <c r="L67" s="661"/>
      <c r="M67" s="662"/>
    </row>
    <row r="68" spans="1:13" ht="15.5" hidden="1" outlineLevel="1">
      <c r="A68" s="318" t="s">
        <v>216</v>
      </c>
      <c r="B68" s="741">
        <f>D68+F68+H68+J68+L68</f>
        <v>0</v>
      </c>
      <c r="C68" s="742"/>
      <c r="D68" s="425"/>
      <c r="E68" s="321" t="e">
        <f>D68/($B$33+$B$40+$B$47+$B$54+$B$61+$B$68+$B$75+$B$82+$B$89+$B$96)</f>
        <v>#DIV/0!</v>
      </c>
      <c r="F68" s="425"/>
      <c r="G68" s="321" t="e">
        <f>F68/($B$33+$B$40+$B$47+$B$54+$B$61+$B$68+$B$75+$B$82+$B$89+$B$96)</f>
        <v>#DIV/0!</v>
      </c>
      <c r="H68" s="425"/>
      <c r="I68" s="321" t="e">
        <f>H68/($B$33+$B$40+$B$47+$B$54+$B$61+$B$68+$B$75+$B$82+$B$89+$B$96)</f>
        <v>#DIV/0!</v>
      </c>
      <c r="J68" s="425"/>
      <c r="K68" s="321" t="e">
        <f>J68/($B$33+$B$40+$B$47+$B$54+$B$61+$B$68+$B$75+$B$82+$B$89+$B$96)</f>
        <v>#DIV/0!</v>
      </c>
      <c r="L68" s="425"/>
      <c r="M68" s="322" t="e">
        <f>L68/($B$33+$B$40+$B$47+$B$54+$B$61+$B$68+$B$75+$B$82+$B$89+$B$96)</f>
        <v>#DIV/0!</v>
      </c>
    </row>
    <row r="69" spans="1:13" ht="15.5" hidden="1" outlineLevel="1">
      <c r="A69" s="310" t="s">
        <v>217</v>
      </c>
      <c r="B69" s="311">
        <v>3.4000000000000002E-2</v>
      </c>
      <c r="C69" s="312">
        <f>D69+F69+H69+J69+M69</f>
        <v>0</v>
      </c>
      <c r="D69" s="634">
        <f>IF(D68=0,0,D68/B68*B69*$B$17*B71)</f>
        <v>0</v>
      </c>
      <c r="E69" s="641"/>
      <c r="F69" s="634">
        <f>IF(F68=0,0,F68/B68*B69*$B$17*B71)</f>
        <v>0</v>
      </c>
      <c r="G69" s="641"/>
      <c r="H69" s="634">
        <f>IF(H68=0,0,H68/B68*B69*$B$17*B71)</f>
        <v>0</v>
      </c>
      <c r="I69" s="641"/>
      <c r="J69" s="634">
        <f>IF(J68=0,0,J68/B68*B69*$B$17*B71)</f>
        <v>0</v>
      </c>
      <c r="K69" s="641"/>
      <c r="L69" s="634">
        <f>IF(L68=0,0,L68/B68*B69*$B$17*B71)</f>
        <v>0</v>
      </c>
      <c r="M69" s="635"/>
    </row>
    <row r="70" spans="1:13" ht="15.5" hidden="1" outlineLevel="1">
      <c r="A70" s="310" t="s">
        <v>218</v>
      </c>
      <c r="B70" s="313">
        <v>3.4000000000000002E-2</v>
      </c>
      <c r="C70" s="314">
        <f>D70+F70+H70+K70</f>
        <v>0</v>
      </c>
      <c r="D70" s="634">
        <f>IF(($C$34+$C$41+$C$48+$C$55+$C$62+$C$69+$C$76+$C$83+$C$90+$C$97)&gt;20000,(20000*E68),D69)</f>
        <v>0</v>
      </c>
      <c r="E70" s="641"/>
      <c r="F70" s="634">
        <f>IF(($C$34+$C$41+$C$48+$C$55+$C$62+$C$69+$C$76+$C$83+$C$90+$C$97)&gt;20000,(20000*G68),F69)</f>
        <v>0</v>
      </c>
      <c r="G70" s="641"/>
      <c r="H70" s="634">
        <f>IF(($C$34+$C$41+$C$48+$C$55+$C$62+$C$69+$C$76+$C$83+$C$90+$C$97)&gt;20000,(20000*I68),H69)</f>
        <v>0</v>
      </c>
      <c r="I70" s="641"/>
      <c r="J70" s="634">
        <f>IF(($C$34+$C$41+$C$48+$C$55+$C$62+$C$69+$C$76+$C$83+$C$90+$C$97)&gt;20000,(20000*K68),J69)</f>
        <v>0</v>
      </c>
      <c r="K70" s="641"/>
      <c r="L70" s="634">
        <f>IF(($C$34+$C$41+$C$48+$C$55+$C$62+$C$69+$C$76+$C$83+$C$90+$C$97)&gt;20000,(20000*M68),L69)</f>
        <v>0</v>
      </c>
      <c r="M70" s="635"/>
    </row>
    <row r="71" spans="1:13" ht="16.5" hidden="1" customHeight="1" outlineLevel="1">
      <c r="A71" s="315" t="s">
        <v>219</v>
      </c>
      <c r="B71" s="655" t="e">
        <f>B68/$B$102</f>
        <v>#DIV/0!</v>
      </c>
      <c r="C71" s="656"/>
      <c r="D71" s="638" t="e">
        <f>IF(B71&lt;80%,"",IF((AND(B78&gt;0%,A3="PME")),"ATTENTION: La contribution du partenaire majoritaire ne pourra pas dépasser 80% de la contribution industrielle totale",""))</f>
        <v>#DIV/0!</v>
      </c>
      <c r="E71" s="639"/>
      <c r="F71" s="639"/>
      <c r="G71" s="639"/>
      <c r="H71" s="639"/>
      <c r="I71" s="639"/>
      <c r="J71" s="639"/>
      <c r="K71" s="639"/>
      <c r="L71" s="639"/>
      <c r="M71" s="640"/>
    </row>
    <row r="72" spans="1:13" ht="15.5" hidden="1" outlineLevel="1">
      <c r="A72" s="310" t="s">
        <v>220</v>
      </c>
      <c r="B72" s="648">
        <f>E72+G72+I72+K72+M72</f>
        <v>0</v>
      </c>
      <c r="C72" s="649"/>
      <c r="D72" s="497">
        <f>'Form.A1- Partenaires'!D35</f>
        <v>0</v>
      </c>
      <c r="E72" s="498">
        <f>D72*(E70+D68)</f>
        <v>0</v>
      </c>
      <c r="F72" s="497">
        <f>'Form.A1- Partenaires'!D36</f>
        <v>0</v>
      </c>
      <c r="G72" s="498">
        <f>F72*(G70+F68)</f>
        <v>0</v>
      </c>
      <c r="H72" s="497">
        <f>'Form.A1- Partenaires'!D37</f>
        <v>0</v>
      </c>
      <c r="I72" s="498">
        <f>H72*(H68+H70)</f>
        <v>0</v>
      </c>
      <c r="J72" s="497">
        <f>'Form.A1- Partenaires'!D38</f>
        <v>0</v>
      </c>
      <c r="K72" s="499">
        <f>J72*(K70+J68)</f>
        <v>0</v>
      </c>
      <c r="L72" s="500">
        <f>'Form.A1- Partenaires'!D39</f>
        <v>0</v>
      </c>
      <c r="M72" s="501">
        <f>L72*(M70+L68)</f>
        <v>0</v>
      </c>
    </row>
    <row r="73" spans="1:13" ht="17.25" hidden="1" customHeight="1" outlineLevel="1" thickBot="1">
      <c r="A73" s="316" t="s">
        <v>221</v>
      </c>
      <c r="B73" s="702">
        <f>D73+F73+H73+J73+L73</f>
        <v>0</v>
      </c>
      <c r="C73" s="703"/>
      <c r="D73" s="636">
        <f>D68+D70+E72</f>
        <v>0</v>
      </c>
      <c r="E73" s="637"/>
      <c r="F73" s="636">
        <f>G72+F70+F68</f>
        <v>0</v>
      </c>
      <c r="G73" s="637"/>
      <c r="H73" s="636">
        <f>H68+H70+I72</f>
        <v>0</v>
      </c>
      <c r="I73" s="637"/>
      <c r="J73" s="636">
        <f>J68+J70+K72</f>
        <v>0</v>
      </c>
      <c r="K73" s="637"/>
      <c r="L73" s="636">
        <f>L68+L70+M72</f>
        <v>0</v>
      </c>
      <c r="M73" s="637"/>
    </row>
    <row r="74" spans="1:13" ht="18" hidden="1" customHeight="1" collapsed="1" thickBot="1">
      <c r="A74" s="309" t="str">
        <f>'Form.A1- Partenaires'!B22</f>
        <v>Industriel 7</v>
      </c>
      <c r="B74" s="671"/>
      <c r="C74" s="672"/>
      <c r="D74" s="646"/>
      <c r="E74" s="647"/>
      <c r="F74" s="646"/>
      <c r="G74" s="647"/>
      <c r="H74" s="646"/>
      <c r="I74" s="647"/>
      <c r="J74" s="646"/>
      <c r="K74" s="647"/>
      <c r="L74" s="646"/>
      <c r="M74" s="647"/>
    </row>
    <row r="75" spans="1:13" ht="15.5" hidden="1" outlineLevel="1">
      <c r="A75" s="310" t="s">
        <v>216</v>
      </c>
      <c r="B75" s="644">
        <f>D75+F75+H75+J75+L75</f>
        <v>0</v>
      </c>
      <c r="C75" s="645"/>
      <c r="D75" s="426"/>
      <c r="E75" s="323" t="e">
        <f>D75/($B$33+$B$40+$B$47+$B$54+$B$61+$B$68+$B$75+$B$82+$B$89+$B$96)</f>
        <v>#DIV/0!</v>
      </c>
      <c r="F75" s="426"/>
      <c r="G75" s="323" t="e">
        <f>F75/($B$33+$B$40+$B$47+$B$54+$B$61+$B$68+$B$75+$B$82+$B$89+$B$96)</f>
        <v>#DIV/0!</v>
      </c>
      <c r="H75" s="426"/>
      <c r="I75" s="323" t="e">
        <f>H75/($B$33+$B$40+$B$47+$B$54+$B$61+$B$68+$B$75+$B$82+$B$89+$B$96)</f>
        <v>#DIV/0!</v>
      </c>
      <c r="J75" s="426"/>
      <c r="K75" s="323" t="e">
        <f>J75/($B$33+$B$40+$B$47+$B$54+$B$61+$B$68+$B$75+$B$82+$B$89+$B$96)</f>
        <v>#DIV/0!</v>
      </c>
      <c r="L75" s="426"/>
      <c r="M75" s="324" t="e">
        <f>L75/($B$33+$B$40+$B$47+$B$54+$B$61+$B$68+$B$75+$B$82+$B$89+$B$96)</f>
        <v>#DIV/0!</v>
      </c>
    </row>
    <row r="76" spans="1:13" ht="15.5" hidden="1" outlineLevel="1">
      <c r="A76" s="310" t="s">
        <v>217</v>
      </c>
      <c r="B76" s="311">
        <v>3.4000000000000002E-2</v>
      </c>
      <c r="C76" s="312">
        <f>D76+F76+H76+J76+M76</f>
        <v>0</v>
      </c>
      <c r="D76" s="634">
        <f>IF(D75=0,0,D75/B75*B76*$B$17*B78)</f>
        <v>0</v>
      </c>
      <c r="E76" s="641"/>
      <c r="F76" s="634">
        <f>IF(F75=0,0,F75/B75*B76*$B$17*B78)</f>
        <v>0</v>
      </c>
      <c r="G76" s="641"/>
      <c r="H76" s="634">
        <f>IF(H75=0,0,H75/B75*B76*$B$17*B78)</f>
        <v>0</v>
      </c>
      <c r="I76" s="641"/>
      <c r="J76" s="634">
        <f>IF(J75=0,0,J75/B75*B76*$B$17*B78)</f>
        <v>0</v>
      </c>
      <c r="K76" s="641"/>
      <c r="L76" s="634">
        <f>IF(L75=0,0,L75/B75*B76*$B$17*B78)</f>
        <v>0</v>
      </c>
      <c r="M76" s="635"/>
    </row>
    <row r="77" spans="1:13" ht="15.5" hidden="1" outlineLevel="1">
      <c r="A77" s="310" t="s">
        <v>218</v>
      </c>
      <c r="B77" s="313">
        <v>3.4000000000000002E-2</v>
      </c>
      <c r="C77" s="314">
        <f>D77+F77+H77+K77</f>
        <v>0</v>
      </c>
      <c r="D77" s="634">
        <f>IF(($C$34+$C$41+$C$48+$C$55+$C$62+$C$69+$C$76+$C$83+$C$90+$C$97)&gt;20000,(20000*E75),D76)</f>
        <v>0</v>
      </c>
      <c r="E77" s="641"/>
      <c r="F77" s="634">
        <f>IF(($C$34+$C$41+$C$48+$C$55+$C$62+$C$69+$C$76+$C$83+$C$90+$C$97)&gt;20000,(20000*G75),F76)</f>
        <v>0</v>
      </c>
      <c r="G77" s="641"/>
      <c r="H77" s="634">
        <f>IF(($C$34+$C$41+$C$48+$C$55+$C$62+$C$69+$C$76+$C$83+$C$90+$C$97)&gt;20000,(20000*I75),H76)</f>
        <v>0</v>
      </c>
      <c r="I77" s="641"/>
      <c r="J77" s="634">
        <f>IF(($C$34+$C$41+$C$48+$C$55+$C$62+$C$69+$C$76+$C$83+$C$90+$C$97)&gt;20000,(20000*K75),J76)</f>
        <v>0</v>
      </c>
      <c r="K77" s="641"/>
      <c r="L77" s="634">
        <f>IF(($C$34+$C$41+$C$48+$C$55+$C$62+$C$69+$C$76+$C$83+$C$90+$C$97)&gt;20000,(20000*M75),L76)</f>
        <v>0</v>
      </c>
      <c r="M77" s="635"/>
    </row>
    <row r="78" spans="1:13" ht="16.5" hidden="1" customHeight="1" outlineLevel="1">
      <c r="A78" s="315" t="s">
        <v>219</v>
      </c>
      <c r="B78" s="655" t="e">
        <f>B75/$B$102</f>
        <v>#DIV/0!</v>
      </c>
      <c r="C78" s="656"/>
      <c r="D78" s="638" t="e">
        <f>IF(B78&lt;80%,"",IF((AND(B82&gt;0%,A3="PME")),"ATTENTION: La contribution du partenaire majoritaire ne pourra pas dépasser 80% de la contribution industrielle totale",""))</f>
        <v>#DIV/0!</v>
      </c>
      <c r="E78" s="639"/>
      <c r="F78" s="639"/>
      <c r="G78" s="639"/>
      <c r="H78" s="639"/>
      <c r="I78" s="639"/>
      <c r="J78" s="639"/>
      <c r="K78" s="639"/>
      <c r="L78" s="639"/>
      <c r="M78" s="640"/>
    </row>
    <row r="79" spans="1:13" ht="15.5" hidden="1" outlineLevel="1">
      <c r="A79" s="310" t="s">
        <v>220</v>
      </c>
      <c r="B79" s="648">
        <f>E79+G79+I79+K79+M79</f>
        <v>0</v>
      </c>
      <c r="C79" s="649"/>
      <c r="D79" s="497">
        <f>'Form.A1- Partenaires'!D35</f>
        <v>0</v>
      </c>
      <c r="E79" s="498">
        <f>D79*(E77+D75)</f>
        <v>0</v>
      </c>
      <c r="F79" s="497">
        <f>'Form.A1- Partenaires'!D36</f>
        <v>0</v>
      </c>
      <c r="G79" s="498">
        <f>F79*(G77+F75)</f>
        <v>0</v>
      </c>
      <c r="H79" s="497">
        <f>'Form.A1- Partenaires'!D37</f>
        <v>0</v>
      </c>
      <c r="I79" s="498">
        <f>H79*(H75+H77)</f>
        <v>0</v>
      </c>
      <c r="J79" s="497">
        <f>'Form.A1- Partenaires'!D38</f>
        <v>0</v>
      </c>
      <c r="K79" s="499">
        <f>J79*(K77+J75)</f>
        <v>0</v>
      </c>
      <c r="L79" s="500">
        <f>'Form.A1- Partenaires'!D39</f>
        <v>0</v>
      </c>
      <c r="M79" s="501">
        <f>L79*(M77+L75)</f>
        <v>0</v>
      </c>
    </row>
    <row r="80" spans="1:13" ht="15" hidden="1" customHeight="1" outlineLevel="1" thickBot="1">
      <c r="A80" s="316" t="s">
        <v>221</v>
      </c>
      <c r="B80" s="702">
        <f>D80+F80+H80+J80+L80</f>
        <v>0</v>
      </c>
      <c r="C80" s="703"/>
      <c r="D80" s="636">
        <f>D75+D77+E79</f>
        <v>0</v>
      </c>
      <c r="E80" s="637"/>
      <c r="F80" s="636">
        <f>G79+F77+F75</f>
        <v>0</v>
      </c>
      <c r="G80" s="637"/>
      <c r="H80" s="636">
        <f>H75+H77+I79</f>
        <v>0</v>
      </c>
      <c r="I80" s="637"/>
      <c r="J80" s="636">
        <f>J75+J77+K79</f>
        <v>0</v>
      </c>
      <c r="K80" s="637"/>
      <c r="L80" s="636">
        <f>L75+L77+M79</f>
        <v>0</v>
      </c>
      <c r="M80" s="637"/>
    </row>
    <row r="81" spans="1:13" ht="17.25" hidden="1" customHeight="1" collapsed="1" thickBot="1">
      <c r="A81" s="309" t="str">
        <f>'Form.A1- Partenaires'!B23</f>
        <v>Industriel 8</v>
      </c>
      <c r="B81" s="671"/>
      <c r="C81" s="672"/>
      <c r="D81" s="646"/>
      <c r="E81" s="647"/>
      <c r="F81" s="646"/>
      <c r="G81" s="647"/>
      <c r="H81" s="646"/>
      <c r="I81" s="647"/>
      <c r="J81" s="646"/>
      <c r="K81" s="647"/>
      <c r="L81" s="646"/>
      <c r="M81" s="647"/>
    </row>
    <row r="82" spans="1:13" ht="15.5" hidden="1" outlineLevel="1">
      <c r="A82" s="310" t="s">
        <v>216</v>
      </c>
      <c r="B82" s="644">
        <f>D82+F82+H82+J82+L82</f>
        <v>0</v>
      </c>
      <c r="C82" s="645"/>
      <c r="D82" s="426"/>
      <c r="E82" s="323" t="e">
        <f>D82/($B$33+$B$40+$B$47+$B$54+$B$61+$B$68+$B$75+$B$82+$B$89+$B$96)</f>
        <v>#DIV/0!</v>
      </c>
      <c r="F82" s="426"/>
      <c r="G82" s="323" t="e">
        <f>F82/($B$33+$B$40+$B$47+$B$54+$B$61+$B$68+$B$75+$B$82+$B$89+$B$96)</f>
        <v>#DIV/0!</v>
      </c>
      <c r="H82" s="426"/>
      <c r="I82" s="323" t="e">
        <f>H82/($B$33+$B$40+$B$47+$B$54+$B$61+$B$68+$B$75+$B$82+$B$89+$B$96)</f>
        <v>#DIV/0!</v>
      </c>
      <c r="J82" s="426"/>
      <c r="K82" s="323" t="e">
        <f>J82/($B$33+$B$40+$B$47+$B$54+$B$61+$B$68+$B$75+$B$82+$B$89+$B$96)</f>
        <v>#DIV/0!</v>
      </c>
      <c r="L82" s="426"/>
      <c r="M82" s="324" t="e">
        <f>L82/($B$33+$B$40+$B$47+$B$54+$B$61+$B$68+$B$75+$B$82+$B$89+$B$96)</f>
        <v>#DIV/0!</v>
      </c>
    </row>
    <row r="83" spans="1:13" ht="15.5" hidden="1" outlineLevel="1">
      <c r="A83" s="310" t="s">
        <v>217</v>
      </c>
      <c r="B83" s="311">
        <v>3.4000000000000002E-2</v>
      </c>
      <c r="C83" s="312">
        <f>D83+F83+H83+J83+M83</f>
        <v>0</v>
      </c>
      <c r="D83" s="634">
        <f>IF(D82=0,0,D82/B82*B83*$B$17*B85)</f>
        <v>0</v>
      </c>
      <c r="E83" s="641"/>
      <c r="F83" s="634">
        <f>IF(F82=0,0,F82/B82*B83*$B$17*B85)</f>
        <v>0</v>
      </c>
      <c r="G83" s="641"/>
      <c r="H83" s="634">
        <f>IF(H82=0,0,H82/B82*B83*$B$17*B85)</f>
        <v>0</v>
      </c>
      <c r="I83" s="641"/>
      <c r="J83" s="634">
        <f>IF(J82=0,0,J82/B82*B83*$B$17*B85)</f>
        <v>0</v>
      </c>
      <c r="K83" s="641"/>
      <c r="L83" s="634">
        <f>IF(L82=0,0,L82/B82*B83*$B$17*B85)</f>
        <v>0</v>
      </c>
      <c r="M83" s="635"/>
    </row>
    <row r="84" spans="1:13" ht="15.5" hidden="1" outlineLevel="1">
      <c r="A84" s="310" t="s">
        <v>218</v>
      </c>
      <c r="B84" s="313">
        <v>3.4000000000000002E-2</v>
      </c>
      <c r="C84" s="314">
        <f>D84+F84+H84+K84</f>
        <v>0</v>
      </c>
      <c r="D84" s="634">
        <f>IF(($C$34+$C$41+$C$48+$C$55+$C$62+$C$69+$C$76+$C$83+$C$90+$C$97)&gt;20000,(20000*E82),D83)</f>
        <v>0</v>
      </c>
      <c r="E84" s="641"/>
      <c r="F84" s="634">
        <f>IF(($C$34+$C$41+$C$48+$C$55+$C$62+$C$69+$C$76+$C$83+$C$90+$C$97)&gt;20000,(20000*G82),F83)</f>
        <v>0</v>
      </c>
      <c r="G84" s="641"/>
      <c r="H84" s="634">
        <f>IF(($C$34+$C$41+$C$48+$C$55+$C$62+$C$69+$C$76+$C$83+$C$90+$C$97)&gt;20000,(20000*I82),H83)</f>
        <v>0</v>
      </c>
      <c r="I84" s="641"/>
      <c r="J84" s="634">
        <f>IF(($C$34+$C$41+$C$48+$C$55+$C$62+$C$69+$C$76+$C$83+$C$90+$C$97)&gt;20000,(20000*K82),J83)</f>
        <v>0</v>
      </c>
      <c r="K84" s="641"/>
      <c r="L84" s="634">
        <f>IF(($C$34+$C$41+$C$48+$C$55+$C$62+$C$69+$C$76+$C$83+$C$90+$C$97)&gt;20000,(20000*M82),L83)</f>
        <v>0</v>
      </c>
      <c r="M84" s="635"/>
    </row>
    <row r="85" spans="1:13" ht="16.5" hidden="1" customHeight="1" outlineLevel="1">
      <c r="A85" s="315" t="s">
        <v>219</v>
      </c>
      <c r="B85" s="655" t="e">
        <f>B82/$B$102</f>
        <v>#DIV/0!</v>
      </c>
      <c r="C85" s="656"/>
      <c r="D85" s="638" t="e">
        <f>IF(B85&lt;80%,"",IF((AND(B92&gt;0%,A3="PME")),"ATTENTION: La contribution du partenaire majoritaire ne pourra pas dépasser 80% de la contribution industrielle totale",""))</f>
        <v>#DIV/0!</v>
      </c>
      <c r="E85" s="639"/>
      <c r="F85" s="639"/>
      <c r="G85" s="639"/>
      <c r="H85" s="639"/>
      <c r="I85" s="639"/>
      <c r="J85" s="639"/>
      <c r="K85" s="639"/>
      <c r="L85" s="639"/>
      <c r="M85" s="640"/>
    </row>
    <row r="86" spans="1:13" ht="15.5" hidden="1" outlineLevel="1">
      <c r="A86" s="310" t="s">
        <v>220</v>
      </c>
      <c r="B86" s="648">
        <f>E86+G86+I86+K86+M86</f>
        <v>0</v>
      </c>
      <c r="C86" s="649"/>
      <c r="D86" s="497">
        <f>'Form.A1- Partenaires'!D35</f>
        <v>0</v>
      </c>
      <c r="E86" s="498">
        <f>D86*(E84+D82)</f>
        <v>0</v>
      </c>
      <c r="F86" s="497">
        <f>'Form.A1- Partenaires'!D36</f>
        <v>0</v>
      </c>
      <c r="G86" s="498">
        <f>F86*(G84+F82)</f>
        <v>0</v>
      </c>
      <c r="H86" s="497">
        <f>'Form.A1- Partenaires'!D37</f>
        <v>0</v>
      </c>
      <c r="I86" s="498">
        <f>H86*(H82+H84)</f>
        <v>0</v>
      </c>
      <c r="J86" s="497">
        <f>'Form.A1- Partenaires'!D38</f>
        <v>0</v>
      </c>
      <c r="K86" s="499">
        <f>J86*(K84+J82)</f>
        <v>0</v>
      </c>
      <c r="L86" s="500">
        <f>'Form.A1- Partenaires'!D39</f>
        <v>0</v>
      </c>
      <c r="M86" s="501">
        <f>L86*(M84+L82)</f>
        <v>0</v>
      </c>
    </row>
    <row r="87" spans="1:13" ht="19.5" hidden="1" customHeight="1" outlineLevel="1" thickBot="1">
      <c r="A87" s="316" t="s">
        <v>221</v>
      </c>
      <c r="B87" s="702">
        <f>D87+F87+H87+J87+L87</f>
        <v>0</v>
      </c>
      <c r="C87" s="703"/>
      <c r="D87" s="636">
        <f>D82+D84+E86</f>
        <v>0</v>
      </c>
      <c r="E87" s="637"/>
      <c r="F87" s="636">
        <f>G86+F84+F82</f>
        <v>0</v>
      </c>
      <c r="G87" s="637"/>
      <c r="H87" s="636">
        <f>H82+H84+I86</f>
        <v>0</v>
      </c>
      <c r="I87" s="637"/>
      <c r="J87" s="636">
        <f>J82+J84+K86</f>
        <v>0</v>
      </c>
      <c r="K87" s="637"/>
      <c r="L87" s="636">
        <f>L82+L84+M86</f>
        <v>0</v>
      </c>
      <c r="M87" s="637"/>
    </row>
    <row r="88" spans="1:13" ht="15.75" hidden="1" customHeight="1" collapsed="1" thickBot="1">
      <c r="A88" s="309" t="str">
        <f>'Form.A1- Partenaires'!B24</f>
        <v>Industriel 9</v>
      </c>
      <c r="B88" s="671"/>
      <c r="C88" s="672"/>
      <c r="D88" s="646"/>
      <c r="E88" s="647"/>
      <c r="F88" s="646"/>
      <c r="G88" s="647"/>
      <c r="H88" s="646"/>
      <c r="I88" s="647"/>
      <c r="J88" s="646"/>
      <c r="K88" s="647"/>
      <c r="L88" s="646"/>
      <c r="M88" s="647"/>
    </row>
    <row r="89" spans="1:13" ht="15.75" hidden="1" customHeight="1" outlineLevel="1">
      <c r="A89" s="310" t="s">
        <v>216</v>
      </c>
      <c r="B89" s="644">
        <f>D89+F89+H89+J89+L89</f>
        <v>0</v>
      </c>
      <c r="C89" s="645"/>
      <c r="D89" s="426"/>
      <c r="E89" s="323" t="e">
        <f>D89/($B$33+$B$40+$B$47+$B$54+$B$61+$B$68+$B$75+$B$82+$B$89+$B$96)</f>
        <v>#DIV/0!</v>
      </c>
      <c r="F89" s="426"/>
      <c r="G89" s="323" t="e">
        <f>F89/($B$33+$B$40+$B$47+$B$54+$B$61+$B$68+$B$75+$B$82+$B$89+$B$96)</f>
        <v>#DIV/0!</v>
      </c>
      <c r="H89" s="426"/>
      <c r="I89" s="323" t="e">
        <f>H89/($B$33+$B$40+$B$47+$B$54+$B$61+$B$68+$B$75+$B$82+$B$89+$B$96)</f>
        <v>#DIV/0!</v>
      </c>
      <c r="J89" s="426"/>
      <c r="K89" s="323" t="e">
        <f>J89/($B$33+$B$40+$B$47+$B$54+$B$61+$B$68+$B$75+$B$82+$B$89+$B$96)</f>
        <v>#DIV/0!</v>
      </c>
      <c r="L89" s="426"/>
      <c r="M89" s="324" t="e">
        <f>L89/($B$33+$B$40+$B$47+$B$54+$B$61+$B$68+$B$75+$B$82+$B$89+$B$96)</f>
        <v>#DIV/0!</v>
      </c>
    </row>
    <row r="90" spans="1:13" ht="15.75" hidden="1" customHeight="1" outlineLevel="1">
      <c r="A90" s="310" t="s">
        <v>217</v>
      </c>
      <c r="B90" s="311">
        <v>3.4000000000000002E-2</v>
      </c>
      <c r="C90" s="312">
        <f>D90+F90+H90+J90+M90</f>
        <v>0</v>
      </c>
      <c r="D90" s="634">
        <f>IF(D89=0,0,D89/B89*B90*$B$17*B92)</f>
        <v>0</v>
      </c>
      <c r="E90" s="641"/>
      <c r="F90" s="634">
        <f>IF(F89=0,0,F89/B89*B90*$B$17*B92)</f>
        <v>0</v>
      </c>
      <c r="G90" s="641"/>
      <c r="H90" s="634">
        <f>IF(H89=0,0,H89/B89*B90*$B$17*B92)</f>
        <v>0</v>
      </c>
      <c r="I90" s="641"/>
      <c r="J90" s="634">
        <f>IF(J89=0,0,J89/B89*B90*$B$17*B92)</f>
        <v>0</v>
      </c>
      <c r="K90" s="641"/>
      <c r="L90" s="634">
        <f>IF(L89=0,0,L89/B89*B90*$B$17*B92)</f>
        <v>0</v>
      </c>
      <c r="M90" s="635"/>
    </row>
    <row r="91" spans="1:13" ht="16.5" hidden="1" customHeight="1" outlineLevel="1">
      <c r="A91" s="310" t="s">
        <v>218</v>
      </c>
      <c r="B91" s="313">
        <v>3.4000000000000002E-2</v>
      </c>
      <c r="C91" s="314">
        <f>D91+F91+H91+K91</f>
        <v>0</v>
      </c>
      <c r="D91" s="634">
        <f>IF(($C$34+$C$41+$C$48+$C$55+$C$62+$C$69+$C$76+$C$83+$C$90+$C$97)&gt;20000,(20000*E89),D90)</f>
        <v>0</v>
      </c>
      <c r="E91" s="641"/>
      <c r="F91" s="634">
        <f>IF(($C$34+$C$41+$C$48+$C$55+$C$62+$C$69+$C$76+$C$83+$C$90+$C$97)&gt;20000,(20000*G89),F90)</f>
        <v>0</v>
      </c>
      <c r="G91" s="641"/>
      <c r="H91" s="634">
        <f>IF(($C$34+$C$41+$C$48+$C$55+$C$62+$C$69+$C$76+$C$83+$C$90+$C$97)&gt;20000,(20000*I89),H90)</f>
        <v>0</v>
      </c>
      <c r="I91" s="641"/>
      <c r="J91" s="634">
        <f>IF(($C$34+$C$41+$C$48+$C$55+$C$62+$C$69+$C$76+$C$83+$C$90+$C$97)&gt;20000,(20000*K89),J90)</f>
        <v>0</v>
      </c>
      <c r="K91" s="641"/>
      <c r="L91" s="634">
        <f>IF(($C$34+$C$41+$C$48+$C$55+$C$62+$C$69+$C$76+$C$83+$C$90+$C$97)&gt;20000,(20000*M89),L90)</f>
        <v>0</v>
      </c>
      <c r="M91" s="635"/>
    </row>
    <row r="92" spans="1:13" ht="16.5" hidden="1" customHeight="1" outlineLevel="1">
      <c r="A92" s="315" t="s">
        <v>219</v>
      </c>
      <c r="B92" s="655" t="e">
        <f>B89/$B$102</f>
        <v>#DIV/0!</v>
      </c>
      <c r="C92" s="656"/>
      <c r="D92" s="638" t="e">
        <f>IF(B92&lt;80%,"",IF((AND(B99&gt;0%,A3="PME")),"ATTENTION: La contribution du partenaire majoritaire ne pourra pas dépasser 80% de la contribution industrielle totale",""))</f>
        <v>#DIV/0!</v>
      </c>
      <c r="E92" s="639"/>
      <c r="F92" s="639"/>
      <c r="G92" s="639"/>
      <c r="H92" s="639"/>
      <c r="I92" s="639"/>
      <c r="J92" s="639"/>
      <c r="K92" s="639"/>
      <c r="L92" s="639"/>
      <c r="M92" s="640"/>
    </row>
    <row r="93" spans="1:13" ht="18" hidden="1" customHeight="1" outlineLevel="1">
      <c r="A93" s="310" t="s">
        <v>220</v>
      </c>
      <c r="B93" s="648">
        <f>E93+G93+I93+K93+M93</f>
        <v>0</v>
      </c>
      <c r="C93" s="649"/>
      <c r="D93" s="497">
        <f>'Form.A1- Partenaires'!D35</f>
        <v>0</v>
      </c>
      <c r="E93" s="498">
        <f>D93*(E91+D89)</f>
        <v>0</v>
      </c>
      <c r="F93" s="497">
        <f>'Form.A1- Partenaires'!D36</f>
        <v>0</v>
      </c>
      <c r="G93" s="498">
        <f>F93*(G91+F89)</f>
        <v>0</v>
      </c>
      <c r="H93" s="497">
        <f>'Form.A1- Partenaires'!D37</f>
        <v>0</v>
      </c>
      <c r="I93" s="498">
        <f>H93*(H89+H91)</f>
        <v>0</v>
      </c>
      <c r="J93" s="497">
        <f>'Form.A1- Partenaires'!D38</f>
        <v>0</v>
      </c>
      <c r="K93" s="499">
        <f>J93*(K91+J89)</f>
        <v>0</v>
      </c>
      <c r="L93" s="500">
        <f>'Form.A1- Partenaires'!D39</f>
        <v>0</v>
      </c>
      <c r="M93" s="501">
        <f>L93*(M91+L89)</f>
        <v>0</v>
      </c>
    </row>
    <row r="94" spans="1:13" ht="19.5" hidden="1" customHeight="1" outlineLevel="1" thickBot="1">
      <c r="A94" s="316" t="s">
        <v>221</v>
      </c>
      <c r="B94" s="702">
        <f>D94+F94+H94+J94+L94</f>
        <v>0</v>
      </c>
      <c r="C94" s="703"/>
      <c r="D94" s="636">
        <f>D89+D91+E93</f>
        <v>0</v>
      </c>
      <c r="E94" s="637"/>
      <c r="F94" s="636">
        <f>G93+F91+F89</f>
        <v>0</v>
      </c>
      <c r="G94" s="637"/>
      <c r="H94" s="636">
        <f>H89+H91+I93</f>
        <v>0</v>
      </c>
      <c r="I94" s="637"/>
      <c r="J94" s="636">
        <f>J89+J91+K93</f>
        <v>0</v>
      </c>
      <c r="K94" s="637"/>
      <c r="L94" s="636">
        <f>L89+L91+M93</f>
        <v>0</v>
      </c>
      <c r="M94" s="637"/>
    </row>
    <row r="95" spans="1:13" ht="16" hidden="1" customHeight="1" collapsed="1">
      <c r="A95" s="309" t="str">
        <f>'Form.A1- Partenaires'!B25</f>
        <v>Industriel 10</v>
      </c>
      <c r="B95" s="671"/>
      <c r="C95" s="672"/>
      <c r="D95" s="646"/>
      <c r="E95" s="647"/>
      <c r="F95" s="646"/>
      <c r="G95" s="647"/>
      <c r="H95" s="646"/>
      <c r="I95" s="647"/>
      <c r="J95" s="646"/>
      <c r="K95" s="647"/>
      <c r="L95" s="646"/>
      <c r="M95" s="647"/>
    </row>
    <row r="96" spans="1:13" ht="15.5" hidden="1" outlineLevel="1">
      <c r="A96" s="310" t="s">
        <v>216</v>
      </c>
      <c r="B96" s="644">
        <f>D96+F96+H96+J96+L96</f>
        <v>0</v>
      </c>
      <c r="C96" s="645"/>
      <c r="D96" s="426"/>
      <c r="E96" s="323" t="e">
        <f>D96/($B$33+$B$40+$B$47+$B$54+$B$61+$B$68+$B$75+$B$82+$B$89+$B$96)</f>
        <v>#DIV/0!</v>
      </c>
      <c r="F96" s="426"/>
      <c r="G96" s="323" t="e">
        <f>F96/($B$33+$B$40+$B$47+$B$54+$B$61+$B$68+$B$75+$B$82+$B$89+$B$96)</f>
        <v>#DIV/0!</v>
      </c>
      <c r="H96" s="426"/>
      <c r="I96" s="323" t="e">
        <f>H96/($B$33+$B$40+$B$47+$B$54+$B$61+$B$68+$B$75+$B$82+$B$89+$B$96)</f>
        <v>#DIV/0!</v>
      </c>
      <c r="J96" s="426"/>
      <c r="K96" s="323" t="e">
        <f>J96/($B$33+$B$40+$B$47+$B$54+$B$61+$B$68+$B$75+$B$82+$B$89+$B$96)</f>
        <v>#DIV/0!</v>
      </c>
      <c r="L96" s="426"/>
      <c r="M96" s="324" t="e">
        <f>L96/($B$33+$B$40+$B$47+$B$54+$B$61+$B$68+$B$75+$B$82+$B$89+$B$96)</f>
        <v>#DIV/0!</v>
      </c>
    </row>
    <row r="97" spans="1:14" ht="15.5" hidden="1" outlineLevel="1">
      <c r="A97" s="310" t="s">
        <v>217</v>
      </c>
      <c r="B97" s="311">
        <v>3.4000000000000002E-2</v>
      </c>
      <c r="C97" s="312">
        <f>D97+F97+H97+J97+M97</f>
        <v>0</v>
      </c>
      <c r="D97" s="634">
        <f>IF(D96=0,0,D96/B96*B97*$B$17*B99)</f>
        <v>0</v>
      </c>
      <c r="E97" s="641"/>
      <c r="F97" s="634">
        <f>IF(F96=0,0,F96/B96*B97*$B$17*B99)</f>
        <v>0</v>
      </c>
      <c r="G97" s="641"/>
      <c r="H97" s="634">
        <f>IF(H96=0,0,H96/B96*B97*$B$17*B99)</f>
        <v>0</v>
      </c>
      <c r="I97" s="641"/>
      <c r="J97" s="634">
        <f>IF(J96=0,0,J96/B96*B97*$B$17*B99)</f>
        <v>0</v>
      </c>
      <c r="K97" s="641"/>
      <c r="L97" s="634">
        <f>IF(L96=0,0,L96/B96*B97*$B$17*B99)</f>
        <v>0</v>
      </c>
      <c r="M97" s="635"/>
      <c r="N97" s="486"/>
    </row>
    <row r="98" spans="1:14" ht="15.5" hidden="1" outlineLevel="1">
      <c r="A98" s="310" t="s">
        <v>218</v>
      </c>
      <c r="B98" s="313">
        <v>3.4000000000000002E-2</v>
      </c>
      <c r="C98" s="314">
        <f>D98+F98+H98+K98</f>
        <v>0</v>
      </c>
      <c r="D98" s="634">
        <f>IF(($C$34+$C$41+$C$48+$C$55+$C$62+$C$69+$C$76+$C$83+$C$90+$C$97)&gt;20000,(20000*E96),D97)</f>
        <v>0</v>
      </c>
      <c r="E98" s="641"/>
      <c r="F98" s="634">
        <f>IF(($C$34+$C$41+$C$48+$C$55+$C$62+$C$69+$C$76+$C$83+$C$90+$C$97)&gt;20000,(20000*G96),F97)</f>
        <v>0</v>
      </c>
      <c r="G98" s="641"/>
      <c r="H98" s="634">
        <f>IF(($C$34+$C$41+$C$48+$C$55+$C$62+$C$69+$C$76+$C$83+$C$90+$C$97)&gt;20000,(20000*I96),H97)</f>
        <v>0</v>
      </c>
      <c r="I98" s="641"/>
      <c r="J98" s="634">
        <f>IF(($C$34+$C$41+$C$48+$C$55+$C$62+$C$69+$C$76+$C$83+$C$90+$C$97)&gt;20000,(20000*K96),J97)</f>
        <v>0</v>
      </c>
      <c r="K98" s="641"/>
      <c r="L98" s="634">
        <f>IF(($C$34+$C$41+$C$48+$C$55+$C$62+$C$69+$C$76+$C$83+$C$90+$C$97)&gt;20000,(20000*M96),L97)</f>
        <v>0</v>
      </c>
      <c r="M98" s="635"/>
      <c r="N98" s="486"/>
    </row>
    <row r="99" spans="1:14" ht="16.5" hidden="1" customHeight="1" outlineLevel="1">
      <c r="A99" s="315" t="s">
        <v>219</v>
      </c>
      <c r="B99" s="655" t="e">
        <f>B96/$B$102</f>
        <v>#DIV/0!</v>
      </c>
      <c r="C99" s="656"/>
      <c r="D99" s="638" t="e">
        <f>IF(B99&lt;80%,"",IF((AND(B106&gt;0%,A3="PME")),"ATTENTION: La contribution du partenaire majoritaire ne pourra pas dépasser 80% de la contribution industrielle totale",""))</f>
        <v>#DIV/0!</v>
      </c>
      <c r="E99" s="639"/>
      <c r="F99" s="639"/>
      <c r="G99" s="639"/>
      <c r="H99" s="639"/>
      <c r="I99" s="639"/>
      <c r="J99" s="639"/>
      <c r="K99" s="639"/>
      <c r="L99" s="639"/>
      <c r="M99" s="640"/>
      <c r="N99" s="486"/>
    </row>
    <row r="100" spans="1:14" ht="15.5" hidden="1" outlineLevel="1">
      <c r="A100" s="310" t="s">
        <v>220</v>
      </c>
      <c r="B100" s="648">
        <f>E100+G100+I100+K100+M100</f>
        <v>0</v>
      </c>
      <c r="C100" s="649"/>
      <c r="D100" s="497">
        <f>'Form.A1- Partenaires'!D35</f>
        <v>0</v>
      </c>
      <c r="E100" s="498">
        <f>D100*(E98+D96)</f>
        <v>0</v>
      </c>
      <c r="F100" s="497">
        <f>'Form.A1- Partenaires'!D36</f>
        <v>0</v>
      </c>
      <c r="G100" s="498">
        <f>F100*(G98+F96)</f>
        <v>0</v>
      </c>
      <c r="H100" s="497">
        <f>'Form.A1- Partenaires'!D37</f>
        <v>0</v>
      </c>
      <c r="I100" s="498">
        <f>H100*(H96+H98)</f>
        <v>0</v>
      </c>
      <c r="J100" s="497">
        <f>'Form.A1- Partenaires'!D38</f>
        <v>0</v>
      </c>
      <c r="K100" s="499">
        <f>J100*(K98+J96)</f>
        <v>0</v>
      </c>
      <c r="L100" s="500">
        <f>'Form.A1- Partenaires'!D39</f>
        <v>0</v>
      </c>
      <c r="M100" s="501">
        <f>L100*(M98+L96)</f>
        <v>0</v>
      </c>
      <c r="N100" s="486"/>
    </row>
    <row r="101" spans="1:14" ht="24" hidden="1" customHeight="1" outlineLevel="1" thickBot="1">
      <c r="A101" s="316" t="s">
        <v>226</v>
      </c>
      <c r="B101" s="702">
        <f>D101+F101+H101+J101+L101</f>
        <v>0</v>
      </c>
      <c r="C101" s="703"/>
      <c r="D101" s="636">
        <f>D96+D98+E100</f>
        <v>0</v>
      </c>
      <c r="E101" s="637"/>
      <c r="F101" s="636">
        <f>G100+F98+F96</f>
        <v>0</v>
      </c>
      <c r="G101" s="637"/>
      <c r="H101" s="636">
        <f>H96+H98+I100</f>
        <v>0</v>
      </c>
      <c r="I101" s="637"/>
      <c r="J101" s="636">
        <f>J96+J98+K100</f>
        <v>0</v>
      </c>
      <c r="K101" s="637"/>
      <c r="L101" s="636">
        <f>L96+L98+M100</f>
        <v>0</v>
      </c>
      <c r="M101" s="637"/>
      <c r="N101" s="486"/>
    </row>
    <row r="102" spans="1:14" ht="29" collapsed="1">
      <c r="A102" s="502" t="s">
        <v>227</v>
      </c>
      <c r="B102" s="704">
        <f>B61+B54+B47+B40+B33+B68+B75+B82+B89+B96</f>
        <v>0</v>
      </c>
      <c r="C102" s="705"/>
      <c r="D102" s="701">
        <f>D61+D54+D47+D40+D33+D68+D75+D82+D89+D96</f>
        <v>0</v>
      </c>
      <c r="E102" s="668"/>
      <c r="F102" s="701">
        <f>F61+F54+F47+F40+F33+F68+F75+F82+F89+F96</f>
        <v>0</v>
      </c>
      <c r="G102" s="668"/>
      <c r="H102" s="701">
        <f>H61+H54+H47+H40+H33+H68+H75+H82+H89+H96</f>
        <v>0</v>
      </c>
      <c r="I102" s="668"/>
      <c r="J102" s="701">
        <f>J61+J54+J47+J40+J33+J68+J75+J82+J89+J96</f>
        <v>0</v>
      </c>
      <c r="K102" s="668"/>
      <c r="L102" s="701">
        <f>L61+L54+L47+L40+L33+L68+L75+L82+L89+L96</f>
        <v>0</v>
      </c>
      <c r="M102" s="668"/>
      <c r="N102" s="486"/>
    </row>
    <row r="103" spans="1:14" ht="22" customHeight="1">
      <c r="A103" s="306" t="s">
        <v>228</v>
      </c>
      <c r="B103" s="716">
        <f>'Form. A5-Contrib. en nature'!B12</f>
        <v>0</v>
      </c>
      <c r="C103" s="717"/>
      <c r="D103" s="713" t="s">
        <v>229</v>
      </c>
      <c r="E103" s="714"/>
      <c r="F103" s="714"/>
      <c r="G103" s="714"/>
      <c r="H103" s="714"/>
      <c r="I103" s="714"/>
      <c r="J103" s="714"/>
      <c r="K103" s="714"/>
      <c r="L103" s="714"/>
      <c r="M103" s="715"/>
      <c r="N103" s="486"/>
    </row>
    <row r="104" spans="1:14" ht="26.5" customHeight="1" thickBot="1">
      <c r="A104" s="503" t="s">
        <v>230</v>
      </c>
      <c r="B104" s="720">
        <f>IF(A3="PME",0,MIN('Form. A5-Contrib. en nature'!B12,B102))</f>
        <v>0</v>
      </c>
      <c r="C104" s="721"/>
      <c r="D104" s="737" t="str">
        <f>IF(A3="GE", "La contribution en nature considérée ne pourra pas dépasser 50% de la contribution totale dans le projet","")</f>
        <v/>
      </c>
      <c r="E104" s="738"/>
      <c r="F104" s="738"/>
      <c r="G104" s="738"/>
      <c r="H104" s="738"/>
      <c r="I104" s="738"/>
      <c r="J104" s="738"/>
      <c r="K104" s="738"/>
      <c r="L104" s="738"/>
      <c r="M104" s="739"/>
      <c r="N104" s="486"/>
    </row>
    <row r="105" spans="1:14" ht="29.5" thickBot="1">
      <c r="A105" s="308" t="s">
        <v>231</v>
      </c>
      <c r="B105" s="740">
        <f>C63+C56+C49+C42+C35+C70+C77+C84+C91+C98</f>
        <v>0</v>
      </c>
      <c r="C105" s="740"/>
      <c r="D105" s="657">
        <f>E63+E56+E49+E42+E35+E70+E77+E84+E91+E98</f>
        <v>0</v>
      </c>
      <c r="E105" s="658"/>
      <c r="F105" s="657">
        <f>G63+G56+G49+G42+G35+G70+G77+G84+G91+G98</f>
        <v>0</v>
      </c>
      <c r="G105" s="658"/>
      <c r="H105" s="657">
        <f>I63+I56+I49+I42+I35+H70+H77+H84+H91+H98</f>
        <v>0</v>
      </c>
      <c r="I105" s="658"/>
      <c r="J105" s="657">
        <f>K63+K56+K49+K42+K35+K70+K77+K84+K91+K98</f>
        <v>0</v>
      </c>
      <c r="K105" s="658"/>
      <c r="L105" s="657">
        <f>M63+M56+M49+M42+M35+M70+M77+M84+M91+M98</f>
        <v>0</v>
      </c>
      <c r="M105" s="658"/>
      <c r="N105" s="486"/>
    </row>
    <row r="106" spans="1:14" ht="29">
      <c r="A106" s="504" t="s">
        <v>232</v>
      </c>
      <c r="B106" s="667">
        <f>D106+F106+H106+J106+L106</f>
        <v>0</v>
      </c>
      <c r="C106" s="668"/>
      <c r="D106" s="701">
        <f>E65+E58+E51+E44+E37+E72+E79+E86+E93+E100</f>
        <v>0</v>
      </c>
      <c r="E106" s="668"/>
      <c r="F106" s="701">
        <f>G65+G58+G51+G44+G37+G72+G79+G86+G93+G100</f>
        <v>0</v>
      </c>
      <c r="G106" s="668"/>
      <c r="H106" s="701">
        <f>I65+I58+I51+I44+I37+I72+I79+I86+I93+I100</f>
        <v>0</v>
      </c>
      <c r="I106" s="668"/>
      <c r="J106" s="701">
        <f>K65+K58+K51+K44+K37+K72+K79+K86+K93+K100</f>
        <v>0</v>
      </c>
      <c r="K106" s="668"/>
      <c r="L106" s="701">
        <f>M65+M58+M51+M44+M37+M72+M79+M86+M93+M100</f>
        <v>0</v>
      </c>
      <c r="M106" s="668"/>
      <c r="N106" s="495"/>
    </row>
    <row r="107" spans="1:14" ht="16" thickBot="1">
      <c r="A107" s="505" t="s">
        <v>233</v>
      </c>
      <c r="B107" s="700">
        <f>D107+F107+H107+J107+L107</f>
        <v>0</v>
      </c>
      <c r="C107" s="712"/>
      <c r="D107" s="699">
        <f>D102+D105+D106</f>
        <v>0</v>
      </c>
      <c r="E107" s="700"/>
      <c r="F107" s="700">
        <f>F102+F105+F106</f>
        <v>0</v>
      </c>
      <c r="G107" s="700"/>
      <c r="H107" s="700">
        <f>H102+H105+H106</f>
        <v>0</v>
      </c>
      <c r="I107" s="700"/>
      <c r="J107" s="700">
        <f t="shared" ref="J107" si="9">J102+J105+J106</f>
        <v>0</v>
      </c>
      <c r="K107" s="700"/>
      <c r="L107" s="700">
        <f t="shared" ref="L107" si="10">L102+L105+L106</f>
        <v>0</v>
      </c>
      <c r="M107" s="712"/>
      <c r="N107" s="495"/>
    </row>
    <row r="108" spans="1:14" ht="16" thickBot="1">
      <c r="A108" s="506"/>
      <c r="B108" s="507"/>
      <c r="C108" s="507"/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486"/>
    </row>
    <row r="109" spans="1:14" ht="33" customHeight="1" thickBot="1">
      <c r="A109" s="186" t="s">
        <v>234</v>
      </c>
      <c r="B109" s="708" t="s">
        <v>235</v>
      </c>
      <c r="C109" s="709"/>
      <c r="D109" s="486"/>
      <c r="E109" s="486"/>
      <c r="F109" s="127"/>
      <c r="G109" s="127"/>
      <c r="H109" s="127"/>
      <c r="I109" s="127"/>
      <c r="J109" s="127"/>
      <c r="K109" s="127"/>
      <c r="L109" s="127"/>
      <c r="M109" s="127"/>
      <c r="N109" s="486"/>
    </row>
    <row r="110" spans="1:14" ht="20.149999999999999" customHeight="1">
      <c r="A110" s="305" t="s">
        <v>200</v>
      </c>
      <c r="B110" s="697">
        <f>B111+B112</f>
        <v>0</v>
      </c>
      <c r="C110" s="698"/>
      <c r="D110" s="486"/>
      <c r="E110" s="486"/>
      <c r="F110" s="127"/>
      <c r="G110" s="127"/>
      <c r="H110" s="127"/>
      <c r="I110" s="127"/>
      <c r="J110" s="127"/>
      <c r="K110" s="127"/>
      <c r="L110" s="127"/>
      <c r="M110" s="127"/>
      <c r="N110" s="486"/>
    </row>
    <row r="111" spans="1:14" ht="18.649999999999999" customHeight="1">
      <c r="A111" s="306" t="s">
        <v>209</v>
      </c>
      <c r="B111" s="653">
        <f>C19</f>
        <v>0</v>
      </c>
      <c r="C111" s="654"/>
      <c r="D111" s="486"/>
      <c r="E111" s="486"/>
      <c r="F111" s="127"/>
      <c r="G111" s="127"/>
      <c r="H111" s="127"/>
      <c r="I111" s="127"/>
      <c r="J111" s="127"/>
      <c r="K111" s="127"/>
      <c r="L111" s="127"/>
      <c r="M111" s="127"/>
      <c r="N111" s="486"/>
    </row>
    <row r="112" spans="1:14" ht="21.65" customHeight="1" thickBot="1">
      <c r="A112" s="307" t="s">
        <v>236</v>
      </c>
      <c r="B112" s="651">
        <f>B105</f>
        <v>0</v>
      </c>
      <c r="C112" s="652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</row>
  </sheetData>
  <sheetProtection algorithmName="SHA-512" hashValue="/7eX4fsEZcMvoq3MKiKcwILkX2PJaGqGyXclYbmkdzrZIPpyxvPLJ/DeMlLpsaWAUWTkytMJdT6WIbhoWgls3w==" saltValue="BArmTC0/G61avOnDhJ/FXg==" spinCount="100000" sheet="1" objects="1" scenarios="1"/>
  <dataConsolidate/>
  <mergeCells count="382"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</mergeCells>
  <conditionalFormatting sqref="D36">
    <cfRule type="containsText" dxfId="61" priority="78" operator="containsText" text="OK">
      <formula>NOT(ISERROR(SEARCH("OK",D36)))</formula>
    </cfRule>
  </conditionalFormatting>
  <conditionalFormatting sqref="D43">
    <cfRule type="containsText" dxfId="60" priority="13" operator="containsText" text="OK">
      <formula>NOT(ISERROR(SEARCH("OK",D43)))</formula>
    </cfRule>
  </conditionalFormatting>
  <conditionalFormatting sqref="D50">
    <cfRule type="containsText" dxfId="59" priority="12" operator="containsText" text="OK">
      <formula>NOT(ISERROR(SEARCH("OK",D50)))</formula>
    </cfRule>
  </conditionalFormatting>
  <conditionalFormatting sqref="D57">
    <cfRule type="containsText" dxfId="58" priority="11" operator="containsText" text="OK">
      <formula>NOT(ISERROR(SEARCH("OK",D57)))</formula>
    </cfRule>
  </conditionalFormatting>
  <conditionalFormatting sqref="D64">
    <cfRule type="containsText" dxfId="57" priority="10" operator="containsText" text="OK">
      <formula>NOT(ISERROR(SEARCH("OK",D64)))</formula>
    </cfRule>
  </conditionalFormatting>
  <conditionalFormatting sqref="D71">
    <cfRule type="containsText" dxfId="56" priority="9" operator="containsText" text="OK">
      <formula>NOT(ISERROR(SEARCH("OK",D71)))</formula>
    </cfRule>
  </conditionalFormatting>
  <conditionalFormatting sqref="D78">
    <cfRule type="containsText" dxfId="55" priority="8" operator="containsText" text="OK">
      <formula>NOT(ISERROR(SEARCH("OK",D78)))</formula>
    </cfRule>
  </conditionalFormatting>
  <conditionalFormatting sqref="D85">
    <cfRule type="containsText" dxfId="54" priority="7" operator="containsText" text="OK">
      <formula>NOT(ISERROR(SEARCH("OK",D85)))</formula>
    </cfRule>
  </conditionalFormatting>
  <conditionalFormatting sqref="D92">
    <cfRule type="containsText" dxfId="53" priority="6" operator="containsText" text="OK">
      <formula>NOT(ISERROR(SEARCH("OK",D92)))</formula>
    </cfRule>
  </conditionalFormatting>
  <conditionalFormatting sqref="D99">
    <cfRule type="containsText" dxfId="52" priority="5" operator="containsText" text="OK">
      <formula>NOT(ISERROR(SEARCH("OK",D99)))</formula>
    </cfRule>
  </conditionalFormatting>
  <conditionalFormatting sqref="D8:E8">
    <cfRule type="containsText" dxfId="51" priority="118" operator="containsText" text="ERREUR">
      <formula>NOT(ISERROR(SEARCH("ERREUR",D8)))</formula>
    </cfRule>
    <cfRule type="containsText" dxfId="50" priority="119" operator="containsText" text="OK">
      <formula>NOT(ISERROR(SEARCH("OK",D8)))</formula>
    </cfRule>
  </conditionalFormatting>
  <conditionalFormatting sqref="D37:M37">
    <cfRule type="containsText" dxfId="49" priority="130" operator="containsText" text="ok">
      <formula>NOT(ISERROR(SEARCH("ok",D37)))</formula>
    </cfRule>
    <cfRule type="containsText" dxfId="48" priority="129" operator="containsText" text="OK">
      <formula>NOT(ISERROR(SEARCH("OK",D37)))</formula>
    </cfRule>
  </conditionalFormatting>
  <conditionalFormatting sqref="D44:M44">
    <cfRule type="containsText" dxfId="47" priority="22" operator="containsText" text="OK">
      <formula>NOT(ISERROR(SEARCH("OK",D44)))</formula>
    </cfRule>
    <cfRule type="containsText" dxfId="46" priority="23" operator="containsText" text="ok">
      <formula>NOT(ISERROR(SEARCH("ok",D44)))</formula>
    </cfRule>
  </conditionalFormatting>
  <conditionalFormatting sqref="D51:M51">
    <cfRule type="containsText" dxfId="45" priority="21" operator="containsText" text="ok">
      <formula>NOT(ISERROR(SEARCH("ok",D51)))</formula>
    </cfRule>
    <cfRule type="containsText" dxfId="44" priority="20" operator="containsText" text="OK">
      <formula>NOT(ISERROR(SEARCH("OK",D51)))</formula>
    </cfRule>
  </conditionalFormatting>
  <conditionalFormatting sqref="D58:M58">
    <cfRule type="containsText" dxfId="43" priority="19" operator="containsText" text="ok">
      <formula>NOT(ISERROR(SEARCH("ok",D58)))</formula>
    </cfRule>
    <cfRule type="containsText" dxfId="42" priority="18" operator="containsText" text="OK">
      <formula>NOT(ISERROR(SEARCH("OK",D58)))</formula>
    </cfRule>
  </conditionalFormatting>
  <conditionalFormatting sqref="D65:M65">
    <cfRule type="containsText" dxfId="41" priority="16" operator="containsText" text="OK">
      <formula>NOT(ISERROR(SEARCH("OK",D65)))</formula>
    </cfRule>
    <cfRule type="containsText" dxfId="40" priority="17" operator="containsText" text="ok">
      <formula>NOT(ISERROR(SEARCH("ok",D65)))</formula>
    </cfRule>
  </conditionalFormatting>
  <conditionalFormatting sqref="D72:M72">
    <cfRule type="containsText" dxfId="39" priority="14" operator="containsText" text="OK">
      <formula>NOT(ISERROR(SEARCH("OK",D72)))</formula>
    </cfRule>
    <cfRule type="containsText" dxfId="38" priority="15" operator="containsText" text="ok">
      <formula>NOT(ISERROR(SEARCH("ok",D72)))</formula>
    </cfRule>
  </conditionalFormatting>
  <conditionalFormatting sqref="D79:M79">
    <cfRule type="containsText" dxfId="37" priority="30" operator="containsText" text="OK">
      <formula>NOT(ISERROR(SEARCH("OK",D79)))</formula>
    </cfRule>
    <cfRule type="containsText" dxfId="36" priority="31" operator="containsText" text="ok">
      <formula>NOT(ISERROR(SEARCH("ok",D79)))</formula>
    </cfRule>
  </conditionalFormatting>
  <conditionalFormatting sqref="D86:M86">
    <cfRule type="containsText" dxfId="35" priority="28" operator="containsText" text="OK">
      <formula>NOT(ISERROR(SEARCH("OK",D86)))</formula>
    </cfRule>
    <cfRule type="containsText" dxfId="34" priority="29" operator="containsText" text="ok">
      <formula>NOT(ISERROR(SEARCH("ok",D86)))</formula>
    </cfRule>
  </conditionalFormatting>
  <conditionalFormatting sqref="D93:M93">
    <cfRule type="containsText" dxfId="33" priority="26" operator="containsText" text="OK">
      <formula>NOT(ISERROR(SEARCH("OK",D93)))</formula>
    </cfRule>
    <cfRule type="containsText" dxfId="32" priority="27" operator="containsText" text="ok">
      <formula>NOT(ISERROR(SEARCH("ok",D93)))</formula>
    </cfRule>
  </conditionalFormatting>
  <conditionalFormatting sqref="D100:M100">
    <cfRule type="containsText" dxfId="31" priority="24" operator="containsText" text="OK">
      <formula>NOT(ISERROR(SEARCH("OK",D100)))</formula>
    </cfRule>
    <cfRule type="containsText" dxfId="30" priority="25" operator="containsText" text="ok">
      <formula>NOT(ISERROR(SEARCH("ok",D100)))</formula>
    </cfRule>
  </conditionalFormatting>
  <conditionalFormatting sqref="E10:E11">
    <cfRule type="containsText" dxfId="29" priority="2" operator="containsText" text="OK">
      <formula>NOT(ISERROR(SEARCH("OK",E10)))</formula>
    </cfRule>
  </conditionalFormatting>
  <conditionalFormatting sqref="E11">
    <cfRule type="containsText" dxfId="28" priority="3" operator="containsText" text="OK">
      <formula>NOT(ISERROR(SEARCH("OK",E11)))</formula>
    </cfRule>
  </conditionalFormatting>
  <conditionalFormatting sqref="E13">
    <cfRule type="containsText" dxfId="27" priority="1" operator="containsText" text="OK">
      <formula>NOT(ISERROR(SEARCH("OK",E13)))</formula>
    </cfRule>
  </conditionalFormatting>
  <conditionalFormatting sqref="F9:F13">
    <cfRule type="containsText" dxfId="26" priority="102" operator="containsText" text="Erreur">
      <formula>NOT(ISERROR(SEARCH("Erreur",F9)))</formula>
    </cfRule>
    <cfRule type="containsText" dxfId="25" priority="103" operator="containsText" text="ok">
      <formula>NOT(ISERROR(SEARCH("ok",F9)))</formula>
    </cfRule>
    <cfRule type="containsText" dxfId="24" priority="104" operator="containsText" text="ok">
      <formula>NOT(ISERROR(SEARCH("ok",F9)))</formula>
    </cfRule>
  </conditionalFormatting>
  <conditionalFormatting sqref="M9:M13">
    <cfRule type="containsText" dxfId="23" priority="99" operator="containsText" text="ERREUR">
      <formula>NOT(ISERROR(SEARCH("ERREUR",M9)))</formula>
    </cfRule>
  </conditionalFormatting>
  <conditionalFormatting sqref="N10:N13">
    <cfRule type="containsText" dxfId="22" priority="105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62" orientation="landscape" verticalDpi="4294967295" r:id="rId1"/>
  <rowBreaks count="1" manualBreakCount="1"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P20"/>
  <sheetViews>
    <sheetView view="pageBreakPreview" zoomScaleNormal="80" zoomScaleSheetLayoutView="100" workbookViewId="0">
      <selection activeCell="A2" sqref="A2:J2"/>
    </sheetView>
  </sheetViews>
  <sheetFormatPr baseColWidth="10" defaultColWidth="11.453125" defaultRowHeight="14.5"/>
  <cols>
    <col min="1" max="1" width="32.81640625" customWidth="1"/>
    <col min="2" max="2" width="17.81640625" customWidth="1"/>
    <col min="3" max="3" width="14.1796875" customWidth="1"/>
    <col min="5" max="5" width="17.54296875" customWidth="1"/>
    <col min="6" max="6" width="13.7265625" customWidth="1"/>
    <col min="7" max="7" width="11.54296875" customWidth="1"/>
    <col min="8" max="8" width="17" customWidth="1"/>
    <col min="9" max="9" width="14.453125" customWidth="1"/>
    <col min="10" max="10" width="9.453125" customWidth="1"/>
    <col min="11" max="11" width="17.7265625" customWidth="1"/>
    <col min="12" max="12" width="13.1796875" customWidth="1"/>
    <col min="13" max="13" width="10.81640625" customWidth="1"/>
    <col min="14" max="14" width="17.54296875" customWidth="1"/>
    <col min="15" max="15" width="13.453125" customWidth="1"/>
    <col min="16" max="16" width="9.81640625" customWidth="1"/>
  </cols>
  <sheetData>
    <row r="1" spans="1:16" ht="15" thickBot="1"/>
    <row r="2" spans="1:16" ht="19" thickBot="1">
      <c r="A2" s="744" t="s">
        <v>237</v>
      </c>
      <c r="B2" s="745"/>
      <c r="C2" s="745"/>
      <c r="D2" s="745"/>
      <c r="E2" s="745"/>
      <c r="F2" s="745"/>
      <c r="G2" s="745"/>
      <c r="H2" s="745"/>
      <c r="I2" s="745"/>
      <c r="J2" s="746"/>
    </row>
    <row r="3" spans="1:16" ht="24" thickBot="1">
      <c r="A3" s="115"/>
      <c r="B3" s="115"/>
    </row>
    <row r="4" spans="1:16" ht="21.5" thickBot="1">
      <c r="A4" s="444" t="s">
        <v>238</v>
      </c>
      <c r="B4" s="370">
        <f>'Form.A1- Partenaires'!E11*4.33333</f>
        <v>0</v>
      </c>
      <c r="D4" s="141"/>
      <c r="E4" s="749" t="s">
        <v>239</v>
      </c>
      <c r="F4" s="750"/>
      <c r="G4" s="369">
        <f>D20+G20+J20+M20+P20</f>
        <v>0</v>
      </c>
      <c r="H4" s="142"/>
    </row>
    <row r="5" spans="1:16" ht="23.5">
      <c r="C5" s="115"/>
      <c r="D5" s="115"/>
    </row>
    <row r="6" spans="1:16" ht="23.5" customHeight="1">
      <c r="B6" s="747" t="str">
        <f>'Form.A1- Partenaires'!B35</f>
        <v>IRPQ</v>
      </c>
      <c r="C6" s="747"/>
      <c r="D6" s="747"/>
      <c r="E6" s="747" t="str">
        <f>'Form.A1- Partenaires'!B36</f>
        <v>IRPQ</v>
      </c>
      <c r="F6" s="747"/>
      <c r="G6" s="747"/>
      <c r="H6" s="747" t="str">
        <f>'Form.A1- Partenaires'!B37</f>
        <v>IRPQ</v>
      </c>
      <c r="I6" s="747"/>
      <c r="J6" s="747"/>
      <c r="K6" s="747" t="str">
        <f>'Form.A1- Partenaires'!B38</f>
        <v>IRPQ</v>
      </c>
      <c r="L6" s="747"/>
      <c r="M6" s="747"/>
      <c r="N6" s="747" t="str">
        <f>'Form.A1- Partenaires'!B39</f>
        <v>IRPQ</v>
      </c>
      <c r="O6" s="747"/>
      <c r="P6" s="747"/>
    </row>
    <row r="7" spans="1:16" s="139" customFormat="1" ht="33" customHeight="1">
      <c r="A7" s="450" t="s">
        <v>240</v>
      </c>
      <c r="B7" s="751"/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</row>
    <row r="8" spans="1:16" ht="46.5">
      <c r="A8" s="448" t="s">
        <v>241</v>
      </c>
      <c r="B8" s="389" t="s">
        <v>242</v>
      </c>
      <c r="C8" s="389" t="s">
        <v>243</v>
      </c>
      <c r="D8" s="390" t="s">
        <v>244</v>
      </c>
      <c r="E8" s="389" t="s">
        <v>242</v>
      </c>
      <c r="F8" s="389" t="s">
        <v>243</v>
      </c>
      <c r="G8" s="390" t="s">
        <v>244</v>
      </c>
      <c r="H8" s="389" t="s">
        <v>242</v>
      </c>
      <c r="I8" s="389" t="s">
        <v>243</v>
      </c>
      <c r="J8" s="390" t="s">
        <v>244</v>
      </c>
      <c r="K8" s="389" t="s">
        <v>242</v>
      </c>
      <c r="L8" s="389" t="s">
        <v>243</v>
      </c>
      <c r="M8" s="390" t="s">
        <v>244</v>
      </c>
      <c r="N8" s="389" t="s">
        <v>242</v>
      </c>
      <c r="O8" s="389" t="s">
        <v>243</v>
      </c>
      <c r="P8" s="390" t="s">
        <v>244</v>
      </c>
    </row>
    <row r="9" spans="1:16" ht="15.5">
      <c r="A9" s="451" t="s">
        <v>183</v>
      </c>
      <c r="B9" s="140"/>
      <c r="C9" s="140"/>
      <c r="D9" s="392">
        <f>IF($B$7=0,0,B9*C9/($B$4*$B$7))</f>
        <v>0</v>
      </c>
      <c r="E9" s="140"/>
      <c r="F9" s="140"/>
      <c r="G9" s="392">
        <f>IF($E$7=0,0,E9*F9/($B$4*$E$7))</f>
        <v>0</v>
      </c>
      <c r="H9" s="140"/>
      <c r="I9" s="140"/>
      <c r="J9" s="392">
        <f>IF($H$7=0,0,H9*I9/($B$4*$H$7))</f>
        <v>0</v>
      </c>
      <c r="K9" s="140"/>
      <c r="L9" s="140"/>
      <c r="M9" s="392">
        <f>IF($K$7=0,0,K9*L9/($B$4*$K$7))</f>
        <v>0</v>
      </c>
      <c r="N9" s="140"/>
      <c r="O9" s="140"/>
      <c r="P9" s="392">
        <f>IF($N$7=0,0,N9*O9/($B$4*$N$7))</f>
        <v>0</v>
      </c>
    </row>
    <row r="10" spans="1:16" ht="15.5">
      <c r="A10" s="391" t="s">
        <v>145</v>
      </c>
      <c r="B10" s="140"/>
      <c r="C10" s="140"/>
      <c r="D10" s="392">
        <f t="shared" ref="D10:D19" si="0">IF($B$7=0,0,B10*C10/($B$4*$B$7))</f>
        <v>0</v>
      </c>
      <c r="E10" s="140"/>
      <c r="F10" s="140"/>
      <c r="G10" s="392">
        <f t="shared" ref="G10:G19" si="1">IF($E$7=0,0,E10*F10/($B$4*$E$7))</f>
        <v>0</v>
      </c>
      <c r="H10" s="140"/>
      <c r="I10" s="140"/>
      <c r="J10" s="392">
        <f t="shared" ref="J10:J19" si="2">IF($H$7=0,0,H10*I10/($B$4*$H$7))</f>
        <v>0</v>
      </c>
      <c r="K10" s="140"/>
      <c r="L10" s="140"/>
      <c r="M10" s="392">
        <f t="shared" ref="M10:M19" si="3">IF($K$7=0,0,K10*L10/($B$4*$K$7))</f>
        <v>0</v>
      </c>
      <c r="N10" s="140"/>
      <c r="O10" s="140"/>
      <c r="P10" s="392">
        <f t="shared" ref="P10:P19" si="4">IF($N$7=0,0,N10*O10/($B$4*$N$7))</f>
        <v>0</v>
      </c>
    </row>
    <row r="11" spans="1:16" ht="15.5">
      <c r="A11" s="391" t="s">
        <v>245</v>
      </c>
      <c r="B11" s="140"/>
      <c r="C11" s="140"/>
      <c r="D11" s="392">
        <f t="shared" si="0"/>
        <v>0</v>
      </c>
      <c r="E11" s="140"/>
      <c r="F11" s="140"/>
      <c r="G11" s="392">
        <f t="shared" si="1"/>
        <v>0</v>
      </c>
      <c r="H11" s="140"/>
      <c r="I11" s="140"/>
      <c r="J11" s="392">
        <f t="shared" si="2"/>
        <v>0</v>
      </c>
      <c r="K11" s="140"/>
      <c r="L11" s="140"/>
      <c r="M11" s="392">
        <f t="shared" si="3"/>
        <v>0</v>
      </c>
      <c r="N11" s="140"/>
      <c r="O11" s="140"/>
      <c r="P11" s="392">
        <f t="shared" si="4"/>
        <v>0</v>
      </c>
    </row>
    <row r="12" spans="1:16" ht="15.5">
      <c r="A12" s="446" t="s">
        <v>147</v>
      </c>
      <c r="B12" s="140"/>
      <c r="C12" s="140"/>
      <c r="D12" s="392">
        <f t="shared" si="0"/>
        <v>0</v>
      </c>
      <c r="E12" s="140"/>
      <c r="F12" s="140"/>
      <c r="G12" s="392">
        <f t="shared" si="1"/>
        <v>0</v>
      </c>
      <c r="H12" s="140"/>
      <c r="I12" s="140"/>
      <c r="J12" s="392">
        <f t="shared" si="2"/>
        <v>0</v>
      </c>
      <c r="K12" s="140"/>
      <c r="L12" s="140"/>
      <c r="M12" s="392">
        <f t="shared" si="3"/>
        <v>0</v>
      </c>
      <c r="N12" s="140"/>
      <c r="O12" s="140"/>
      <c r="P12" s="392">
        <f t="shared" si="4"/>
        <v>0</v>
      </c>
    </row>
    <row r="13" spans="1:16" ht="15.5">
      <c r="A13" s="391" t="s">
        <v>246</v>
      </c>
      <c r="B13" s="140"/>
      <c r="C13" s="140"/>
      <c r="D13" s="392">
        <f t="shared" si="0"/>
        <v>0</v>
      </c>
      <c r="E13" s="140"/>
      <c r="F13" s="140"/>
      <c r="G13" s="392">
        <f t="shared" si="1"/>
        <v>0</v>
      </c>
      <c r="H13" s="140"/>
      <c r="I13" s="140"/>
      <c r="J13" s="392">
        <f t="shared" si="2"/>
        <v>0</v>
      </c>
      <c r="K13" s="140"/>
      <c r="L13" s="140"/>
      <c r="M13" s="392">
        <f t="shared" si="3"/>
        <v>0</v>
      </c>
      <c r="N13" s="140"/>
      <c r="O13" s="140"/>
      <c r="P13" s="392">
        <f t="shared" si="4"/>
        <v>0</v>
      </c>
    </row>
    <row r="14" spans="1:16" ht="15.5">
      <c r="A14" s="391" t="s">
        <v>247</v>
      </c>
      <c r="B14" s="140"/>
      <c r="C14" s="140"/>
      <c r="D14" s="392">
        <f t="shared" si="0"/>
        <v>0</v>
      </c>
      <c r="E14" s="140"/>
      <c r="F14" s="140"/>
      <c r="G14" s="392">
        <f t="shared" si="1"/>
        <v>0</v>
      </c>
      <c r="H14" s="140"/>
      <c r="I14" s="140"/>
      <c r="J14" s="392">
        <f t="shared" si="2"/>
        <v>0</v>
      </c>
      <c r="K14" s="140"/>
      <c r="L14" s="140"/>
      <c r="M14" s="392">
        <f t="shared" si="3"/>
        <v>0</v>
      </c>
      <c r="N14" s="140"/>
      <c r="O14" s="140"/>
      <c r="P14" s="392">
        <f t="shared" si="4"/>
        <v>0</v>
      </c>
    </row>
    <row r="15" spans="1:16" ht="15.5">
      <c r="A15" s="391" t="s">
        <v>248</v>
      </c>
      <c r="B15" s="140"/>
      <c r="C15" s="140"/>
      <c r="D15" s="392">
        <f t="shared" si="0"/>
        <v>0</v>
      </c>
      <c r="E15" s="140"/>
      <c r="F15" s="140"/>
      <c r="G15" s="392">
        <f t="shared" si="1"/>
        <v>0</v>
      </c>
      <c r="H15" s="140"/>
      <c r="I15" s="140"/>
      <c r="J15" s="392">
        <f t="shared" si="2"/>
        <v>0</v>
      </c>
      <c r="K15" s="140"/>
      <c r="L15" s="140"/>
      <c r="M15" s="392">
        <f t="shared" si="3"/>
        <v>0</v>
      </c>
      <c r="N15" s="140"/>
      <c r="O15" s="140"/>
      <c r="P15" s="392">
        <f t="shared" si="4"/>
        <v>0</v>
      </c>
    </row>
    <row r="16" spans="1:16" ht="15.5">
      <c r="A16" s="449" t="s">
        <v>249</v>
      </c>
      <c r="B16" s="140"/>
      <c r="C16" s="140"/>
      <c r="D16" s="392">
        <f t="shared" si="0"/>
        <v>0</v>
      </c>
      <c r="E16" s="140"/>
      <c r="F16" s="140"/>
      <c r="G16" s="392">
        <f t="shared" si="1"/>
        <v>0</v>
      </c>
      <c r="H16" s="140"/>
      <c r="I16" s="140"/>
      <c r="J16" s="392">
        <f t="shared" si="2"/>
        <v>0</v>
      </c>
      <c r="K16" s="140"/>
      <c r="L16" s="140"/>
      <c r="M16" s="392">
        <f t="shared" si="3"/>
        <v>0</v>
      </c>
      <c r="N16" s="140"/>
      <c r="O16" s="140"/>
      <c r="P16" s="392">
        <f t="shared" si="4"/>
        <v>0</v>
      </c>
    </row>
    <row r="17" spans="1:16" ht="15.5">
      <c r="A17" s="445" t="s">
        <v>249</v>
      </c>
      <c r="B17" s="140"/>
      <c r="C17" s="140"/>
      <c r="D17" s="392">
        <f t="shared" si="0"/>
        <v>0</v>
      </c>
      <c r="E17" s="140"/>
      <c r="F17" s="140"/>
      <c r="G17" s="392">
        <f t="shared" si="1"/>
        <v>0</v>
      </c>
      <c r="H17" s="140"/>
      <c r="I17" s="140"/>
      <c r="J17" s="392">
        <f t="shared" si="2"/>
        <v>0</v>
      </c>
      <c r="K17" s="140"/>
      <c r="L17" s="140"/>
      <c r="M17" s="392">
        <f t="shared" si="3"/>
        <v>0</v>
      </c>
      <c r="N17" s="140"/>
      <c r="O17" s="140"/>
      <c r="P17" s="392">
        <f t="shared" si="4"/>
        <v>0</v>
      </c>
    </row>
    <row r="18" spans="1:16" ht="15.5">
      <c r="A18" s="447" t="s">
        <v>249</v>
      </c>
      <c r="B18" s="140"/>
      <c r="C18" s="140"/>
      <c r="D18" s="392">
        <f t="shared" si="0"/>
        <v>0</v>
      </c>
      <c r="E18" s="140"/>
      <c r="F18" s="140"/>
      <c r="G18" s="392">
        <f t="shared" si="1"/>
        <v>0</v>
      </c>
      <c r="H18" s="140"/>
      <c r="I18" s="140"/>
      <c r="J18" s="392">
        <f t="shared" si="2"/>
        <v>0</v>
      </c>
      <c r="K18" s="140"/>
      <c r="L18" s="140"/>
      <c r="M18" s="392">
        <f t="shared" si="3"/>
        <v>0</v>
      </c>
      <c r="N18" s="140"/>
      <c r="O18" s="140"/>
      <c r="P18" s="392">
        <f t="shared" si="4"/>
        <v>0</v>
      </c>
    </row>
    <row r="19" spans="1:16" ht="15.5">
      <c r="A19" s="445" t="s">
        <v>249</v>
      </c>
      <c r="B19" s="371"/>
      <c r="C19" s="371"/>
      <c r="D19" s="392">
        <f t="shared" si="0"/>
        <v>0</v>
      </c>
      <c r="E19" s="371"/>
      <c r="F19" s="371"/>
      <c r="G19" s="392">
        <f t="shared" si="1"/>
        <v>0</v>
      </c>
      <c r="H19" s="371"/>
      <c r="I19" s="371"/>
      <c r="J19" s="392">
        <f t="shared" si="2"/>
        <v>0</v>
      </c>
      <c r="K19" s="371"/>
      <c r="L19" s="371"/>
      <c r="M19" s="392">
        <f t="shared" si="3"/>
        <v>0</v>
      </c>
      <c r="N19" s="371"/>
      <c r="O19" s="371"/>
      <c r="P19" s="392">
        <f t="shared" si="4"/>
        <v>0</v>
      </c>
    </row>
    <row r="20" spans="1:16" ht="15.5">
      <c r="A20" s="391" t="s">
        <v>135</v>
      </c>
      <c r="B20" s="372"/>
      <c r="C20" s="372"/>
      <c r="D20" s="393">
        <f>SUM(D9:D19)</f>
        <v>0</v>
      </c>
      <c r="E20" s="372"/>
      <c r="F20" s="372"/>
      <c r="G20" s="393">
        <f>SUM(G9:G19)</f>
        <v>0</v>
      </c>
      <c r="H20" s="372"/>
      <c r="I20" s="372"/>
      <c r="J20" s="393">
        <f>SUM(J9:J19)</f>
        <v>0</v>
      </c>
      <c r="K20" s="372"/>
      <c r="L20" s="372"/>
      <c r="M20" s="394">
        <f>SUM(M9:M19)</f>
        <v>0</v>
      </c>
      <c r="N20" s="372"/>
      <c r="O20" s="372"/>
      <c r="P20" s="393">
        <f>SUM(P9:P19)</f>
        <v>0</v>
      </c>
    </row>
  </sheetData>
  <sheetProtection algorithmName="SHA-512" hashValue="0qhhDg1YU722bQUSeQexaJdf1y0H9rAo7y7Zz+VHZ3G3EKzNqlZ7xd5bHO9ISOS/s3U6yrCvhNwpNPb+G97UUw==" saltValue="rv1mVUtPukFM6nFT6k3AzA==" spinCount="100000" sheet="1" objects="1" scenarios="1"/>
  <mergeCells count="12">
    <mergeCell ref="A2:J2"/>
    <mergeCell ref="N6:P6"/>
    <mergeCell ref="N7:P7"/>
    <mergeCell ref="E6:G6"/>
    <mergeCell ref="E7:G7"/>
    <mergeCell ref="H6:J6"/>
    <mergeCell ref="H7:J7"/>
    <mergeCell ref="K6:M6"/>
    <mergeCell ref="K7:M7"/>
    <mergeCell ref="E4:F4"/>
    <mergeCell ref="B6:D6"/>
    <mergeCell ref="B7:D7"/>
  </mergeCells>
  <conditionalFormatting sqref="B9:B19">
    <cfRule type="cellIs" dxfId="21" priority="19" operator="greaterThan">
      <formula>$B$7</formula>
    </cfRule>
  </conditionalFormatting>
  <conditionalFormatting sqref="C9:C19">
    <cfRule type="cellIs" dxfId="20" priority="18" operator="greaterThan">
      <formula>$B$4</formula>
    </cfRule>
  </conditionalFormatting>
  <conditionalFormatting sqref="E9:E19">
    <cfRule type="cellIs" dxfId="19" priority="8" operator="greaterThan">
      <formula>$B$7</formula>
    </cfRule>
  </conditionalFormatting>
  <conditionalFormatting sqref="F9:F19">
    <cfRule type="cellIs" dxfId="18" priority="7" operator="greaterThan">
      <formula>$B$4</formula>
    </cfRule>
  </conditionalFormatting>
  <conditionalFormatting sqref="H9:H19">
    <cfRule type="cellIs" dxfId="17" priority="6" operator="greaterThan">
      <formula>$B$7</formula>
    </cfRule>
  </conditionalFormatting>
  <conditionalFormatting sqref="I9:I19">
    <cfRule type="cellIs" dxfId="16" priority="5" operator="greaterThan">
      <formula>$B$4</formula>
    </cfRule>
  </conditionalFormatting>
  <conditionalFormatting sqref="K9:K19">
    <cfRule type="cellIs" dxfId="15" priority="4" operator="greaterThan">
      <formula>$B$7</formula>
    </cfRule>
  </conditionalFormatting>
  <conditionalFormatting sqref="L9:L19">
    <cfRule type="cellIs" dxfId="14" priority="3" operator="greaterThan">
      <formula>$B$4</formula>
    </cfRule>
  </conditionalFormatting>
  <conditionalFormatting sqref="N9:N19">
    <cfRule type="cellIs" dxfId="13" priority="2" operator="greaterThan">
      <formula>$B$7</formula>
    </cfRule>
  </conditionalFormatting>
  <conditionalFormatting sqref="O9:O19">
    <cfRule type="cellIs" dxfId="12" priority="1" operator="greaterThan">
      <formula>$B$4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B4" xr:uid="{00000000-0002-0000-0400-000000000000}">
      <formula1>156</formula1>
    </dataValidation>
  </dataValidations>
  <pageMargins left="0.7" right="0.7" top="0.75" bottom="0.75" header="0.3" footer="0.3"/>
  <pageSetup scale="3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46"/>
  <sheetViews>
    <sheetView view="pageBreakPreview" zoomScaleNormal="88" zoomScaleSheetLayoutView="100" workbookViewId="0">
      <selection activeCell="I8" sqref="I8"/>
    </sheetView>
  </sheetViews>
  <sheetFormatPr baseColWidth="10" defaultColWidth="11.453125" defaultRowHeight="14.5"/>
  <cols>
    <col min="1" max="1" width="25" customWidth="1"/>
    <col min="2" max="2" width="12.54296875" customWidth="1"/>
    <col min="3" max="3" width="12.7265625" customWidth="1"/>
    <col min="4" max="4" width="12.81640625" customWidth="1"/>
    <col min="7" max="7" width="20.1796875" customWidth="1"/>
    <col min="8" max="8" width="15.7265625" customWidth="1"/>
    <col min="9" max="11" width="13.453125" customWidth="1"/>
    <col min="12" max="12" width="13.81640625" customWidth="1"/>
    <col min="13" max="13" width="16.1796875" customWidth="1"/>
    <col min="14" max="14" width="18.81640625" customWidth="1"/>
  </cols>
  <sheetData>
    <row r="1" spans="1:12" ht="47.5" customHeight="1">
      <c r="A1" s="755" t="s">
        <v>250</v>
      </c>
      <c r="B1" s="756"/>
      <c r="C1" s="756"/>
      <c r="D1" s="756"/>
      <c r="E1" s="756"/>
      <c r="F1" s="756"/>
      <c r="G1" s="756"/>
      <c r="H1" s="756"/>
      <c r="I1" t="s">
        <v>251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757" t="s">
        <v>252</v>
      </c>
      <c r="B3" s="757"/>
      <c r="C3" s="757"/>
      <c r="D3" s="757"/>
      <c r="E3" s="757"/>
      <c r="F3" s="757"/>
      <c r="G3" s="757"/>
      <c r="H3" s="757"/>
    </row>
    <row r="4" spans="1:12" ht="15" thickBot="1"/>
    <row r="5" spans="1:12" ht="18.5">
      <c r="A5" s="758" t="s">
        <v>253</v>
      </c>
      <c r="B5" s="759"/>
      <c r="C5" s="759"/>
      <c r="D5" s="759"/>
      <c r="E5" s="759"/>
      <c r="F5" s="759"/>
      <c r="G5" s="333"/>
    </row>
    <row r="6" spans="1:12" ht="20.149999999999999" customHeight="1">
      <c r="A6" s="760" t="s">
        <v>254</v>
      </c>
      <c r="B6" s="761"/>
      <c r="C6" s="761"/>
      <c r="D6" s="761"/>
      <c r="E6" s="761"/>
      <c r="F6" s="761"/>
      <c r="G6" s="284">
        <f>'Form. A2- Ventil. Coûts directs'!R5</f>
        <v>0</v>
      </c>
    </row>
    <row r="7" spans="1:12" ht="18.5">
      <c r="A7" s="760" t="s">
        <v>255</v>
      </c>
      <c r="B7" s="761"/>
      <c r="C7" s="761"/>
      <c r="D7" s="761"/>
      <c r="E7" s="761"/>
      <c r="F7" s="761"/>
      <c r="G7" s="284">
        <f>'Form. A2- Ventil. Coûts directs'!R15</f>
        <v>0</v>
      </c>
    </row>
    <row r="8" spans="1:12" ht="18.5">
      <c r="A8" s="760" t="s">
        <v>256</v>
      </c>
      <c r="B8" s="761"/>
      <c r="C8" s="761"/>
      <c r="D8" s="761"/>
      <c r="E8" s="761"/>
      <c r="F8" s="761"/>
      <c r="G8" s="284">
        <f>'Form. A2- Ventil. Coûts directs'!R21</f>
        <v>0</v>
      </c>
    </row>
    <row r="9" spans="1:12" ht="18.5">
      <c r="A9" s="760" t="s">
        <v>257</v>
      </c>
      <c r="B9" s="761"/>
      <c r="C9" s="761"/>
      <c r="D9" s="761"/>
      <c r="E9" s="761"/>
      <c r="F9" s="761"/>
      <c r="G9" s="284">
        <f>'Form. A2- Ventil. Coûts directs'!R25</f>
        <v>0</v>
      </c>
    </row>
    <row r="10" spans="1:12" ht="18.5">
      <c r="A10" s="760" t="s">
        <v>258</v>
      </c>
      <c r="B10" s="761"/>
      <c r="C10" s="761"/>
      <c r="D10" s="761"/>
      <c r="E10" s="761"/>
      <c r="F10" s="761"/>
      <c r="G10" s="284">
        <f>'Form. A2- Ventil. Coûts directs'!R40</f>
        <v>0</v>
      </c>
    </row>
    <row r="11" spans="1:12" ht="18.5">
      <c r="A11" s="760" t="s">
        <v>259</v>
      </c>
      <c r="B11" s="761"/>
      <c r="C11" s="761" t="str">
        <f>IF(G11=G8+G7+G6+G9+G10,"", "Équilibrer d'abord le budget au formulaire A3")</f>
        <v/>
      </c>
      <c r="D11" s="761"/>
      <c r="E11" s="761"/>
      <c r="F11" s="761"/>
      <c r="G11" s="285">
        <f>G6+G7+G8+G9+G10</f>
        <v>0</v>
      </c>
    </row>
    <row r="12" spans="1:12" ht="18.5">
      <c r="A12" s="760" t="s">
        <v>260</v>
      </c>
      <c r="B12" s="761"/>
      <c r="C12" s="761"/>
      <c r="D12" s="761"/>
      <c r="E12" s="761"/>
      <c r="F12" s="761"/>
      <c r="G12" s="286" t="e">
        <f>IF(AND('Form. A3- Montage financier'!D8="OK",'Form. A3- Montage financier'!E11="OK"),G11/'Form. A3- Montage financier'!B7,0)</f>
        <v>#DIV/0!</v>
      </c>
      <c r="H12" s="456"/>
    </row>
    <row r="13" spans="1:12" ht="19" thickBot="1">
      <c r="A13" s="762" t="s">
        <v>261</v>
      </c>
      <c r="B13" s="763"/>
      <c r="C13" s="763"/>
      <c r="D13" s="763"/>
      <c r="E13" s="763"/>
      <c r="F13" s="763"/>
      <c r="G13" s="334">
        <f>'Form. A3- Montage financier'!B20</f>
        <v>0</v>
      </c>
    </row>
    <row r="14" spans="1:12" ht="25" customHeight="1">
      <c r="A14" s="287"/>
      <c r="B14" s="136"/>
      <c r="C14" s="12"/>
      <c r="E14" s="12"/>
      <c r="F14" s="12"/>
    </row>
    <row r="15" spans="1:12" ht="21">
      <c r="A15" s="754" t="s">
        <v>262</v>
      </c>
      <c r="B15" s="754"/>
      <c r="C15" s="754"/>
      <c r="D15" s="754"/>
      <c r="E15" s="754"/>
      <c r="F15" s="754"/>
      <c r="G15" s="754"/>
      <c r="H15" s="754"/>
      <c r="I15" s="56"/>
      <c r="J15" s="56"/>
      <c r="K15" s="56"/>
      <c r="L15" s="56"/>
    </row>
    <row r="16" spans="1:12" ht="11.15" customHeight="1" thickBot="1">
      <c r="A16" s="137"/>
      <c r="B16" s="138"/>
      <c r="G16" s="13"/>
      <c r="H16" s="56"/>
      <c r="I16" s="56"/>
      <c r="J16" s="56"/>
      <c r="K16" s="56"/>
      <c r="L16" s="56"/>
    </row>
    <row r="17" spans="1:12" ht="15" thickBot="1">
      <c r="A17" s="98"/>
      <c r="B17" s="291" t="str">
        <f>'Form.A1- Partenaires'!B35</f>
        <v>IRPQ</v>
      </c>
      <c r="C17" s="292" t="str">
        <f>'Form.A1- Partenaires'!B36</f>
        <v>IRPQ</v>
      </c>
      <c r="D17" s="292" t="str">
        <f>'Form.A1- Partenaires'!B37</f>
        <v>IRPQ</v>
      </c>
      <c r="E17" s="292" t="str">
        <f>'Form.A1- Partenaires'!B38</f>
        <v>IRPQ</v>
      </c>
      <c r="F17" s="293" t="str">
        <f>'Form.A1- Partenaires'!B39</f>
        <v>IRPQ</v>
      </c>
      <c r="G17" s="98"/>
      <c r="H17" s="98"/>
      <c r="I17" s="56"/>
      <c r="J17" s="56"/>
      <c r="K17" s="56"/>
      <c r="L17" s="56"/>
    </row>
    <row r="18" spans="1:12" ht="44" thickBot="1">
      <c r="A18" s="98"/>
      <c r="B18" s="294">
        <f>'Form.A1- Partenaires'!D35</f>
        <v>0</v>
      </c>
      <c r="C18" s="295">
        <f>'Form.A1- Partenaires'!D36</f>
        <v>0</v>
      </c>
      <c r="D18" s="295">
        <f>'Form.A1- Partenaires'!D37</f>
        <v>0</v>
      </c>
      <c r="E18" s="295">
        <f>'Form.A1- Partenaires'!D38</f>
        <v>0</v>
      </c>
      <c r="F18" s="296">
        <f>'Form.A1- Partenaires'!D39</f>
        <v>0</v>
      </c>
      <c r="G18" s="297" t="s">
        <v>263</v>
      </c>
      <c r="H18" s="298" t="s">
        <v>264</v>
      </c>
      <c r="I18" s="56"/>
      <c r="J18" s="56"/>
      <c r="K18" s="56"/>
      <c r="L18" s="56"/>
    </row>
    <row r="19" spans="1:12">
      <c r="A19" s="291" t="str">
        <f>'Form.A1- Partenaires'!B16</f>
        <v>Industriel 1</v>
      </c>
      <c r="B19" s="303">
        <f>'Form. A3- Montage financier'!E37</f>
        <v>0</v>
      </c>
      <c r="C19" s="303">
        <f>'Form. A3- Montage financier'!G37</f>
        <v>0</v>
      </c>
      <c r="D19" s="303">
        <f>'Form. A3- Montage financier'!I37</f>
        <v>0</v>
      </c>
      <c r="E19" s="303">
        <f>'Form. A3- Montage financier'!K37</f>
        <v>0</v>
      </c>
      <c r="F19" s="303">
        <f>'Form. A3- Montage financier'!M37</f>
        <v>0</v>
      </c>
      <c r="G19" s="303">
        <f>SUM(B19:F19)</f>
        <v>0</v>
      </c>
      <c r="H19" s="752">
        <f>SUM(G19:G28)</f>
        <v>0</v>
      </c>
      <c r="I19" s="56"/>
      <c r="J19" s="56"/>
      <c r="K19" s="56"/>
      <c r="L19" s="56"/>
    </row>
    <row r="20" spans="1:12">
      <c r="A20" s="299" t="str">
        <f>'Form.A1- Partenaires'!B17</f>
        <v>Industriel 2</v>
      </c>
      <c r="B20" s="304">
        <f>'Form. A3- Montage financier'!E44</f>
        <v>0</v>
      </c>
      <c r="C20" s="304">
        <f>'Form. A3- Montage financier'!G44</f>
        <v>0</v>
      </c>
      <c r="D20" s="304">
        <f>'Form. A3- Montage financier'!I44</f>
        <v>0</v>
      </c>
      <c r="E20" s="304">
        <f>'Form. A3- Montage financier'!K44</f>
        <v>0</v>
      </c>
      <c r="F20" s="304">
        <f>'Form. A3- Montage financier'!M44</f>
        <v>0</v>
      </c>
      <c r="G20" s="304">
        <f t="shared" ref="G20:G29" si="0">SUM(B20:F20)</f>
        <v>0</v>
      </c>
      <c r="H20" s="753"/>
      <c r="I20" s="56"/>
      <c r="J20" s="56"/>
      <c r="K20" s="56"/>
      <c r="L20" s="56"/>
    </row>
    <row r="21" spans="1:12">
      <c r="A21" s="299" t="str">
        <f>'Form.A1- Partenaires'!B18</f>
        <v>Industriel 3</v>
      </c>
      <c r="B21" s="304">
        <f>'Form. A3- Montage financier'!E51</f>
        <v>0</v>
      </c>
      <c r="C21" s="304">
        <f>'Form. A3- Montage financier'!G51</f>
        <v>0</v>
      </c>
      <c r="D21" s="304">
        <f>'Form. A3- Montage financier'!I51</f>
        <v>0</v>
      </c>
      <c r="E21" s="304">
        <f>'Form. A3- Montage financier'!K51</f>
        <v>0</v>
      </c>
      <c r="F21" s="304">
        <f>'Form. A3- Montage financier'!M51</f>
        <v>0</v>
      </c>
      <c r="G21" s="304">
        <f t="shared" si="0"/>
        <v>0</v>
      </c>
      <c r="H21" s="753"/>
      <c r="I21" s="56"/>
      <c r="J21" s="56"/>
      <c r="K21" s="56"/>
      <c r="L21" s="56"/>
    </row>
    <row r="22" spans="1:12">
      <c r="A22" s="299" t="str">
        <f>'Form.A1- Partenaires'!B19</f>
        <v>Industriel 4</v>
      </c>
      <c r="B22" s="304">
        <f>'Form. A3- Montage financier'!E58</f>
        <v>0</v>
      </c>
      <c r="C22" s="304">
        <f>'Form. A3- Montage financier'!G58</f>
        <v>0</v>
      </c>
      <c r="D22" s="304">
        <f>'Form. A3- Montage financier'!I58</f>
        <v>0</v>
      </c>
      <c r="E22" s="304">
        <f>'Form. A3- Montage financier'!K58</f>
        <v>0</v>
      </c>
      <c r="F22" s="304">
        <f>'Form. A3- Montage financier'!M58</f>
        <v>0</v>
      </c>
      <c r="G22" s="304">
        <f t="shared" si="0"/>
        <v>0</v>
      </c>
      <c r="H22" s="753"/>
      <c r="I22" s="56"/>
      <c r="J22" s="56"/>
      <c r="K22" s="56"/>
      <c r="L22" s="56"/>
    </row>
    <row r="23" spans="1:12">
      <c r="A23" s="299" t="str">
        <f>'Form.A1- Partenaires'!B20</f>
        <v>Industriel 5</v>
      </c>
      <c r="B23" s="304">
        <f>'Form. A3- Montage financier'!E65</f>
        <v>0</v>
      </c>
      <c r="C23" s="304">
        <f>'Form. A3- Montage financier'!G65</f>
        <v>0</v>
      </c>
      <c r="D23" s="304">
        <f>'Form. A3- Montage financier'!I65</f>
        <v>0</v>
      </c>
      <c r="E23" s="304">
        <v>0</v>
      </c>
      <c r="F23" s="304">
        <f>'Form. A3- Montage financier'!M65</f>
        <v>0</v>
      </c>
      <c r="G23" s="304">
        <f t="shared" si="0"/>
        <v>0</v>
      </c>
      <c r="H23" s="753"/>
      <c r="I23" s="56"/>
      <c r="J23" s="56"/>
      <c r="K23" s="56"/>
      <c r="L23" s="56"/>
    </row>
    <row r="24" spans="1:12">
      <c r="A24" s="299" t="str">
        <f>'Form.A1- Partenaires'!B21</f>
        <v>Industriel 6</v>
      </c>
      <c r="B24" s="304">
        <f>'Form. A3- Montage financier'!E72</f>
        <v>0</v>
      </c>
      <c r="C24" s="304">
        <f>'Form. A3- Montage financier'!G72</f>
        <v>0</v>
      </c>
      <c r="D24" s="304">
        <f>'Form. A3- Montage financier'!I72</f>
        <v>0</v>
      </c>
      <c r="E24" s="304">
        <f>'Form. A3- Montage financier'!K72</f>
        <v>0</v>
      </c>
      <c r="F24" s="304">
        <f>'Form. A3- Montage financier'!M72</f>
        <v>0</v>
      </c>
      <c r="G24" s="304">
        <f t="shared" si="0"/>
        <v>0</v>
      </c>
      <c r="H24" s="753"/>
      <c r="I24" s="56"/>
      <c r="J24" s="56"/>
      <c r="K24" s="56"/>
      <c r="L24" s="56"/>
    </row>
    <row r="25" spans="1:12">
      <c r="A25" s="299" t="str">
        <f>'Form.A1- Partenaires'!B22</f>
        <v>Industriel 7</v>
      </c>
      <c r="B25" s="304">
        <f>'Form. A3- Montage financier'!E79</f>
        <v>0</v>
      </c>
      <c r="C25" s="304">
        <f>'Form. A3- Montage financier'!G79</f>
        <v>0</v>
      </c>
      <c r="D25" s="304">
        <f>'Form. A3- Montage financier'!I79</f>
        <v>0</v>
      </c>
      <c r="E25" s="304">
        <f>'Form. A3- Montage financier'!K79</f>
        <v>0</v>
      </c>
      <c r="F25" s="304">
        <f>'Form. A3- Montage financier'!M79</f>
        <v>0</v>
      </c>
      <c r="G25" s="304">
        <f t="shared" si="0"/>
        <v>0</v>
      </c>
      <c r="H25" s="753"/>
      <c r="I25" s="56"/>
      <c r="J25" s="56"/>
      <c r="K25" s="56"/>
      <c r="L25" s="56"/>
    </row>
    <row r="26" spans="1:12">
      <c r="A26" s="299" t="str">
        <f>'Form.A1- Partenaires'!B23</f>
        <v>Industriel 8</v>
      </c>
      <c r="B26" s="304">
        <f>'Form. A3- Montage financier'!E86</f>
        <v>0</v>
      </c>
      <c r="C26" s="304">
        <f>'Form. A3- Montage financier'!G86</f>
        <v>0</v>
      </c>
      <c r="D26" s="304">
        <f>'Form. A3- Montage financier'!I86</f>
        <v>0</v>
      </c>
      <c r="E26" s="304">
        <f>'Form. A3- Montage financier'!K86</f>
        <v>0</v>
      </c>
      <c r="F26" s="304">
        <f>'Form. A3- Montage financier'!M86</f>
        <v>0</v>
      </c>
      <c r="G26" s="304">
        <f t="shared" si="0"/>
        <v>0</v>
      </c>
      <c r="H26" s="753"/>
      <c r="I26" s="56"/>
      <c r="J26" s="56"/>
      <c r="K26" s="56"/>
      <c r="L26" s="56"/>
    </row>
    <row r="27" spans="1:12">
      <c r="A27" s="299" t="str">
        <f>'Form.A1- Partenaires'!B24</f>
        <v>Industriel 9</v>
      </c>
      <c r="B27" s="304">
        <f>'Form. A3- Montage financier'!E93</f>
        <v>0</v>
      </c>
      <c r="C27" s="304">
        <f>'Form. A3- Montage financier'!G93</f>
        <v>0</v>
      </c>
      <c r="D27" s="304">
        <f>'Form. A3- Montage financier'!I93</f>
        <v>0</v>
      </c>
      <c r="E27" s="304">
        <f>'Form. A3- Montage financier'!K93</f>
        <v>0</v>
      </c>
      <c r="F27" s="304">
        <f>'Form. A3- Montage financier'!M93</f>
        <v>0</v>
      </c>
      <c r="G27" s="304">
        <f t="shared" si="0"/>
        <v>0</v>
      </c>
      <c r="H27" s="753"/>
      <c r="I27" s="56"/>
      <c r="J27" s="56"/>
      <c r="K27" s="56"/>
      <c r="L27" s="56"/>
    </row>
    <row r="28" spans="1:12">
      <c r="A28" s="299" t="str">
        <f>'Form.A1- Partenaires'!B25</f>
        <v>Industriel 10</v>
      </c>
      <c r="B28" s="304">
        <f>'Form. A3- Montage financier'!E100</f>
        <v>0</v>
      </c>
      <c r="C28" s="304">
        <f>'Form. A3- Montage financier'!G100</f>
        <v>0</v>
      </c>
      <c r="D28" s="304">
        <f>'Form. A3- Montage financier'!I100</f>
        <v>0</v>
      </c>
      <c r="E28" s="304">
        <f>'Form. A3- Montage financier'!K100</f>
        <v>0</v>
      </c>
      <c r="F28" s="304">
        <f>'Form. A3- Montage financier'!M100</f>
        <v>0</v>
      </c>
      <c r="G28" s="304">
        <f t="shared" si="0"/>
        <v>0</v>
      </c>
      <c r="H28" s="753"/>
      <c r="I28" s="56"/>
      <c r="J28" s="56"/>
      <c r="K28" s="56"/>
      <c r="L28" s="56"/>
    </row>
    <row r="29" spans="1:12" ht="16" thickBot="1">
      <c r="A29" s="300" t="s">
        <v>265</v>
      </c>
      <c r="B29" s="301" t="e">
        <f>IF('Form.A1- Partenaires'!C35="Centre de recherche publique",0,'Form. A3- Montage financier'!D20*'Form. A4- Calcul des FIR-CRIBIQ'!G12*27%)</f>
        <v>#DIV/0!</v>
      </c>
      <c r="C29" s="301" t="e">
        <f>IF('Form.A1- Partenaires'!C36="Centre de recherche publique",0,'Form. A3- Montage financier'!F20*'Form. A4- Calcul des FIR-CRIBIQ'!G12*27%)</f>
        <v>#DIV/0!</v>
      </c>
      <c r="D29" s="301" t="e">
        <f>IF('Form.A1- Partenaires'!C37="Centre de recherche publique",0,'Form. A3- Montage financier'!H20*'Form. A4- Calcul des FIR-CRIBIQ'!G12*27%)</f>
        <v>#DIV/0!</v>
      </c>
      <c r="E29" s="301" t="e">
        <f>IF('Form.A1- Partenaires'!C38="Centre de recherche publique",0,'Form. A3- Montage financier'!J20*'Form. A4- Calcul des FIR-CRIBIQ'!G12*27%)</f>
        <v>#DIV/0!</v>
      </c>
      <c r="F29" s="301" t="e">
        <f>IF('Form.A1- Partenaires'!C39="Centre de recherche publique",0,'Form. A3- Montage financier'!L20*'Form. A4- Calcul des FIR-CRIBIQ'!G12*27%)</f>
        <v>#DIV/0!</v>
      </c>
      <c r="G29" s="301" t="e">
        <f t="shared" si="0"/>
        <v>#DIV/0!</v>
      </c>
      <c r="H29" s="302" t="e">
        <f t="shared" ref="H29" si="1">G29</f>
        <v>#DIV/0!</v>
      </c>
      <c r="I29" s="56"/>
      <c r="J29" s="56"/>
      <c r="K29" s="56"/>
      <c r="L29" s="56"/>
    </row>
    <row r="30" spans="1:12">
      <c r="A30" s="288" t="s">
        <v>266</v>
      </c>
      <c r="B30" s="289" t="e">
        <f>SUM(B19:B29)</f>
        <v>#DIV/0!</v>
      </c>
      <c r="C30" s="289" t="e">
        <f t="shared" ref="C30:F30" si="2">SUM(C19:C29)</f>
        <v>#DIV/0!</v>
      </c>
      <c r="D30" s="289" t="e">
        <f t="shared" si="2"/>
        <v>#DIV/0!</v>
      </c>
      <c r="E30" s="289" t="e">
        <f t="shared" si="2"/>
        <v>#DIV/0!</v>
      </c>
      <c r="F30" s="290" t="e">
        <f t="shared" si="2"/>
        <v>#DIV/0!</v>
      </c>
      <c r="I30" s="56"/>
      <c r="J30" s="56"/>
      <c r="K30" s="56"/>
      <c r="L30" s="56"/>
    </row>
    <row r="31" spans="1:12" ht="21">
      <c r="A31" s="137"/>
      <c r="B31" s="138"/>
      <c r="G31" s="13"/>
      <c r="H31" s="56"/>
      <c r="I31" s="56"/>
      <c r="J31" s="56"/>
      <c r="K31" s="56"/>
      <c r="L31" s="56"/>
    </row>
    <row r="32" spans="1:12" ht="21">
      <c r="A32" s="332" t="s">
        <v>267</v>
      </c>
      <c r="B32" s="138"/>
      <c r="G32" s="13"/>
      <c r="H32" s="56"/>
      <c r="I32" s="56"/>
      <c r="J32" s="56"/>
      <c r="K32" s="56"/>
      <c r="L32" s="56"/>
    </row>
    <row r="33" spans="1:13" ht="21">
      <c r="A33" s="137"/>
      <c r="B33" s="138"/>
      <c r="G33" s="13"/>
      <c r="H33" s="56"/>
      <c r="I33" s="56"/>
      <c r="J33" s="56"/>
      <c r="K33" s="56"/>
      <c r="L33" s="56"/>
    </row>
    <row r="34" spans="1:13" ht="21">
      <c r="A34" s="137"/>
      <c r="B34" s="138"/>
      <c r="G34" s="13"/>
      <c r="H34" s="56"/>
      <c r="I34" s="56"/>
      <c r="J34" s="56"/>
      <c r="K34" s="56"/>
      <c r="L34" s="56"/>
    </row>
    <row r="35" spans="1:13" ht="21">
      <c r="A35" s="137"/>
      <c r="B35" s="138"/>
      <c r="G35" s="13"/>
      <c r="H35" s="56"/>
      <c r="I35" s="56"/>
      <c r="J35" s="56"/>
      <c r="K35" s="56"/>
      <c r="L35" s="56"/>
    </row>
    <row r="36" spans="1:13" ht="21">
      <c r="A36" s="137"/>
      <c r="B36" s="138"/>
      <c r="G36" s="13"/>
      <c r="H36" s="56"/>
      <c r="I36" s="56"/>
      <c r="J36" s="56"/>
      <c r="K36" s="56"/>
      <c r="L36" s="56"/>
    </row>
    <row r="37" spans="1:13" ht="21">
      <c r="A37" s="137"/>
      <c r="B37" s="138"/>
      <c r="G37" s="13"/>
      <c r="H37" s="56"/>
      <c r="I37" s="56"/>
      <c r="J37" s="56"/>
      <c r="K37" s="56"/>
      <c r="L37" s="56"/>
    </row>
    <row r="39" spans="1:13" ht="45.65" customHeight="1">
      <c r="B39" s="175"/>
      <c r="C39" s="175"/>
      <c r="D39" s="175"/>
      <c r="E39" s="175"/>
      <c r="F39" s="175"/>
      <c r="G39" s="14"/>
      <c r="H39" s="14"/>
      <c r="I39" s="14"/>
      <c r="J39" s="14"/>
      <c r="K39" s="14"/>
      <c r="L39" s="14"/>
      <c r="M39" s="14"/>
    </row>
    <row r="40" spans="1:13" ht="15" customHeight="1">
      <c r="A40" s="175"/>
      <c r="B40" s="175"/>
      <c r="C40" s="175"/>
      <c r="D40" s="175"/>
      <c r="E40" s="175"/>
      <c r="F40" s="175"/>
      <c r="G40" s="14"/>
      <c r="H40" s="14"/>
      <c r="I40" s="14"/>
      <c r="J40" s="14"/>
      <c r="K40" s="14"/>
      <c r="L40" s="14"/>
      <c r="M40" s="14"/>
    </row>
    <row r="41" spans="1:13">
      <c r="A41" s="143"/>
    </row>
    <row r="46" spans="1:13">
      <c r="A46" s="174"/>
    </row>
  </sheetData>
  <sheetProtection algorithmName="SHA-512" hashValue="8T+2xBrt600oA7n9YOdtuDNe3ecsp0coFxErGsluX5X/KR2v7DXJOaX8GiCzX8e0xgPp2agbB3N2GzYYUWl1Hg==" saltValue="WWzIIVckJM3lIk8WZJUPDA==" spinCount="100000" sheet="1" objects="1" scenarios="1"/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5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M14"/>
  <sheetViews>
    <sheetView view="pageBreakPreview" zoomScaleNormal="82" zoomScaleSheetLayoutView="100" workbookViewId="0">
      <selection activeCell="C3" sqref="C3"/>
    </sheetView>
  </sheetViews>
  <sheetFormatPr baseColWidth="10" defaultColWidth="11.453125" defaultRowHeight="14.5" outlineLevelCol="1"/>
  <cols>
    <col min="1" max="1" width="59.1796875" customWidth="1"/>
    <col min="2" max="6" width="19.1796875" customWidth="1"/>
    <col min="7" max="11" width="23.1796875" hidden="1" customWidth="1" outlineLevel="1"/>
    <col min="12" max="12" width="19.1796875" hidden="1" customWidth="1" outlineLevel="1"/>
    <col min="13" max="13" width="10.81640625" collapsed="1"/>
  </cols>
  <sheetData>
    <row r="1" spans="1:12" ht="38.25" customHeight="1" thickBot="1">
      <c r="A1" s="764" t="s">
        <v>268</v>
      </c>
      <c r="B1" s="764"/>
      <c r="C1" s="764"/>
      <c r="D1" s="764"/>
      <c r="E1" s="764"/>
      <c r="F1" s="348"/>
      <c r="G1" s="349"/>
      <c r="H1" s="349"/>
      <c r="I1" s="349"/>
      <c r="J1" s="349"/>
      <c r="K1" s="349"/>
      <c r="L1" s="349"/>
    </row>
    <row r="2" spans="1:12" ht="58.5" customHeight="1" thickBot="1">
      <c r="A2" s="350" t="s">
        <v>269</v>
      </c>
      <c r="B2" s="351" t="s">
        <v>135</v>
      </c>
      <c r="C2" s="352" t="str">
        <f>'Form.A1- Partenaires'!B16</f>
        <v>Industriel 1</v>
      </c>
      <c r="D2" s="353" t="str">
        <f>'Form.A1- Partenaires'!B17</f>
        <v>Industriel 2</v>
      </c>
      <c r="E2" s="353" t="str">
        <f>'Form.A1- Partenaires'!B18</f>
        <v>Industriel 3</v>
      </c>
      <c r="F2" s="354" t="str">
        <f>'Form.A1- Partenaires'!B19</f>
        <v>Industriel 4</v>
      </c>
      <c r="G2" s="355" t="str">
        <f>'Form.A1- Partenaires'!B20</f>
        <v>Industriel 5</v>
      </c>
      <c r="H2" s="356" t="str">
        <f>'Form.A1- Partenaires'!B21</f>
        <v>Industriel 6</v>
      </c>
      <c r="I2" s="356" t="str">
        <f>'Form.A1- Partenaires'!B22</f>
        <v>Industriel 7</v>
      </c>
      <c r="J2" s="356" t="str">
        <f>'Form.A1- Partenaires'!B23</f>
        <v>Industriel 8</v>
      </c>
      <c r="K2" s="356" t="str">
        <f>'Form.A1- Partenaires'!B24</f>
        <v>Industriel 9</v>
      </c>
      <c r="L2" s="357" t="str">
        <f>'Form.A1- Partenaires'!B25</f>
        <v>Industriel 10</v>
      </c>
    </row>
    <row r="3" spans="1:12" ht="44.25" customHeight="1">
      <c r="A3" s="144" t="s">
        <v>270</v>
      </c>
      <c r="B3" s="360">
        <f t="shared" ref="B3:B11" si="0">SUM(C3:L3)</f>
        <v>0</v>
      </c>
      <c r="C3" s="162"/>
      <c r="D3" s="163"/>
      <c r="E3" s="163"/>
      <c r="F3" s="163"/>
      <c r="G3" s="164">
        <v>0</v>
      </c>
      <c r="H3" s="164">
        <v>0</v>
      </c>
      <c r="I3" s="164">
        <v>0</v>
      </c>
      <c r="J3" s="164">
        <v>0</v>
      </c>
      <c r="K3" s="164">
        <v>0</v>
      </c>
      <c r="L3" s="165">
        <v>0</v>
      </c>
    </row>
    <row r="4" spans="1:12" ht="44.25" customHeight="1">
      <c r="A4" s="15" t="s">
        <v>270</v>
      </c>
      <c r="B4" s="361">
        <f t="shared" si="0"/>
        <v>0</v>
      </c>
      <c r="C4" s="166"/>
      <c r="D4" s="167"/>
      <c r="E4" s="167"/>
      <c r="F4" s="167"/>
      <c r="G4" s="168"/>
      <c r="H4" s="168"/>
      <c r="I4" s="168"/>
      <c r="J4" s="168"/>
      <c r="K4" s="168"/>
      <c r="L4" s="169"/>
    </row>
    <row r="5" spans="1:12" ht="44.25" customHeight="1">
      <c r="A5" s="15" t="s">
        <v>270</v>
      </c>
      <c r="B5" s="361">
        <f t="shared" si="0"/>
        <v>0</v>
      </c>
      <c r="C5" s="166"/>
      <c r="D5" s="167"/>
      <c r="E5" s="167"/>
      <c r="F5" s="167"/>
      <c r="G5" s="168"/>
      <c r="H5" s="168"/>
      <c r="I5" s="168"/>
      <c r="J5" s="168"/>
      <c r="K5" s="168"/>
      <c r="L5" s="169"/>
    </row>
    <row r="6" spans="1:12" ht="44.25" customHeight="1">
      <c r="A6" s="15" t="s">
        <v>270</v>
      </c>
      <c r="B6" s="361">
        <f t="shared" si="0"/>
        <v>0</v>
      </c>
      <c r="C6" s="166"/>
      <c r="D6" s="167"/>
      <c r="E6" s="167"/>
      <c r="F6" s="167"/>
      <c r="G6" s="168"/>
      <c r="H6" s="168"/>
      <c r="I6" s="168"/>
      <c r="J6" s="168"/>
      <c r="K6" s="168"/>
      <c r="L6" s="169"/>
    </row>
    <row r="7" spans="1:12" ht="44.25" customHeight="1">
      <c r="A7" s="15" t="s">
        <v>270</v>
      </c>
      <c r="B7" s="361">
        <f t="shared" si="0"/>
        <v>0</v>
      </c>
      <c r="C7" s="166"/>
      <c r="D7" s="167"/>
      <c r="E7" s="167"/>
      <c r="F7" s="167"/>
      <c r="G7" s="168"/>
      <c r="H7" s="168"/>
      <c r="I7" s="168"/>
      <c r="J7" s="168"/>
      <c r="K7" s="168"/>
      <c r="L7" s="169"/>
    </row>
    <row r="8" spans="1:12" ht="44.25" customHeight="1">
      <c r="A8" s="15" t="s">
        <v>270</v>
      </c>
      <c r="B8" s="361">
        <f t="shared" si="0"/>
        <v>0</v>
      </c>
      <c r="C8" s="166"/>
      <c r="D8" s="167"/>
      <c r="E8" s="167"/>
      <c r="F8" s="167"/>
      <c r="G8" s="168"/>
      <c r="H8" s="168"/>
      <c r="I8" s="168"/>
      <c r="J8" s="168"/>
      <c r="K8" s="168"/>
      <c r="L8" s="169"/>
    </row>
    <row r="9" spans="1:12" ht="44.25" customHeight="1">
      <c r="A9" s="15" t="s">
        <v>270</v>
      </c>
      <c r="B9" s="361">
        <f t="shared" si="0"/>
        <v>0</v>
      </c>
      <c r="C9" s="166"/>
      <c r="D9" s="167"/>
      <c r="E9" s="167"/>
      <c r="F9" s="167"/>
      <c r="G9" s="168"/>
      <c r="H9" s="168"/>
      <c r="I9" s="168"/>
      <c r="J9" s="168"/>
      <c r="K9" s="168"/>
      <c r="L9" s="169"/>
    </row>
    <row r="10" spans="1:12" ht="44.25" customHeight="1">
      <c r="A10" s="15" t="s">
        <v>270</v>
      </c>
      <c r="B10" s="361">
        <f t="shared" si="0"/>
        <v>0</v>
      </c>
      <c r="C10" s="166"/>
      <c r="D10" s="167"/>
      <c r="E10" s="167"/>
      <c r="F10" s="167"/>
      <c r="G10" s="168"/>
      <c r="H10" s="168"/>
      <c r="I10" s="168"/>
      <c r="J10" s="168"/>
      <c r="K10" s="168"/>
      <c r="L10" s="169"/>
    </row>
    <row r="11" spans="1:12" ht="44.25" customHeight="1" thickBot="1">
      <c r="A11" s="15" t="s">
        <v>270</v>
      </c>
      <c r="B11" s="362">
        <f t="shared" si="0"/>
        <v>0</v>
      </c>
      <c r="C11" s="170"/>
      <c r="D11" s="171"/>
      <c r="E11" s="171"/>
      <c r="F11" s="171"/>
      <c r="G11" s="172"/>
      <c r="H11" s="172"/>
      <c r="I11" s="172"/>
      <c r="J11" s="172"/>
      <c r="K11" s="172"/>
      <c r="L11" s="173"/>
    </row>
    <row r="12" spans="1:12" ht="30" customHeight="1" thickTop="1" thickBot="1">
      <c r="A12" s="368" t="s">
        <v>271</v>
      </c>
      <c r="B12" s="363">
        <f t="shared" ref="B12:L12" si="1">SUM(B3:B11)</f>
        <v>0</v>
      </c>
      <c r="C12" s="364">
        <f t="shared" si="1"/>
        <v>0</v>
      </c>
      <c r="D12" s="365">
        <f t="shared" si="1"/>
        <v>0</v>
      </c>
      <c r="E12" s="365">
        <f t="shared" si="1"/>
        <v>0</v>
      </c>
      <c r="F12" s="365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366" t="s">
        <v>272</v>
      </c>
      <c r="B13" s="367">
        <f>B12+'Form. A3- Montage financier'!B107:C107</f>
        <v>0</v>
      </c>
      <c r="C13" s="358"/>
      <c r="D13" s="359"/>
      <c r="E13" s="359"/>
      <c r="F13" s="359"/>
      <c r="G13" s="359"/>
      <c r="H13" s="359"/>
      <c r="I13" s="359"/>
      <c r="J13" s="359"/>
      <c r="K13" s="359"/>
      <c r="L13" s="359"/>
    </row>
    <row r="14" spans="1:12">
      <c r="A14" s="7" t="s">
        <v>273</v>
      </c>
    </row>
  </sheetData>
  <sheetProtection algorithmName="SHA-512" hashValue="7SIfwTW/lTgT6/m0g0imeRySFTCDX5Ioj0AmXR07Ff9CSW7vitVArbdPbrNOwsNTBZfhnP1sklICy0VZs45N+Q==" saltValue="fy7nJfGeFgj8PmrEphtC0A==" spinCount="100000" sheet="1" objects="1" scenarios="1"/>
  <mergeCells count="1">
    <mergeCell ref="A1:E1"/>
  </mergeCells>
  <pageMargins left="0.7" right="0.7" top="0.75" bottom="0.75" header="0.3" footer="0.3"/>
  <pageSetup scale="75" orientation="landscape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M58"/>
  <sheetViews>
    <sheetView view="pageBreakPreview" zoomScaleNormal="100" zoomScaleSheetLayoutView="100" workbookViewId="0">
      <selection activeCell="E7" sqref="E7"/>
    </sheetView>
  </sheetViews>
  <sheetFormatPr baseColWidth="10" defaultColWidth="11.453125" defaultRowHeight="14.5"/>
  <cols>
    <col min="1" max="2" width="18.453125" customWidth="1"/>
    <col min="3" max="3" width="13.81640625" customWidth="1"/>
    <col min="4" max="4" width="12.81640625" customWidth="1"/>
    <col min="5" max="5" width="16.453125" bestFit="1" customWidth="1"/>
    <col min="6" max="6" width="14.1796875" customWidth="1"/>
    <col min="7" max="7" width="14.81640625" bestFit="1" customWidth="1"/>
    <col min="8" max="8" width="11" customWidth="1"/>
    <col min="9" max="9" width="11.453125" customWidth="1"/>
    <col min="10" max="11" width="13" customWidth="1"/>
    <col min="12" max="13" width="17.453125" customWidth="1"/>
  </cols>
  <sheetData>
    <row r="1" spans="1:13" ht="28.5" customHeight="1">
      <c r="A1" s="825"/>
      <c r="B1" s="825"/>
      <c r="C1" s="16"/>
      <c r="D1" s="17" t="s">
        <v>274</v>
      </c>
      <c r="E1" s="826" t="str">
        <f>'Form.A1- Partenaires'!F5</f>
        <v>2024-000-C118</v>
      </c>
      <c r="F1" s="826"/>
      <c r="G1" s="153" t="s">
        <v>275</v>
      </c>
      <c r="H1" s="155" t="str">
        <f>'Form.A1- Partenaires'!B11</f>
        <v>Sélectionner</v>
      </c>
      <c r="J1" s="827" t="s">
        <v>80</v>
      </c>
      <c r="K1" s="810" t="str">
        <f>'Form.A1- Partenaires'!B7</f>
        <v>Titre</v>
      </c>
      <c r="L1" s="811"/>
      <c r="M1" s="812"/>
    </row>
    <row r="2" spans="1:13" ht="21.75" customHeight="1" thickBot="1">
      <c r="A2" s="825"/>
      <c r="B2" s="825"/>
      <c r="C2" s="16"/>
      <c r="D2" s="18" t="s">
        <v>276</v>
      </c>
      <c r="E2" s="816">
        <f>'Form.A1- Partenaires'!E11</f>
        <v>0</v>
      </c>
      <c r="F2" s="817"/>
      <c r="G2" s="154" t="s">
        <v>277</v>
      </c>
      <c r="H2" s="156">
        <f>'Form.A1- Partenaires'!C11</f>
        <v>0</v>
      </c>
      <c r="I2" s="19"/>
      <c r="J2" s="828"/>
      <c r="K2" s="813"/>
      <c r="L2" s="814"/>
      <c r="M2" s="815"/>
    </row>
    <row r="3" spans="1:13" ht="29.25" customHeight="1" thickBot="1">
      <c r="A3" s="829" t="s">
        <v>278</v>
      </c>
      <c r="B3" s="829"/>
      <c r="C3" s="20"/>
      <c r="D3" s="830" t="s">
        <v>279</v>
      </c>
      <c r="E3" s="157" t="s">
        <v>135</v>
      </c>
      <c r="F3" s="157" t="s">
        <v>280</v>
      </c>
      <c r="G3" s="158" t="s">
        <v>281</v>
      </c>
      <c r="H3" s="159" t="s">
        <v>282</v>
      </c>
      <c r="J3" s="818" t="s">
        <v>283</v>
      </c>
      <c r="K3" s="819"/>
      <c r="L3" s="832" t="str">
        <f>'Form.A1- Partenaires'!B4</f>
        <v>Prénom et nom</v>
      </c>
      <c r="M3" s="833"/>
    </row>
    <row r="4" spans="1:13" ht="21.75" customHeight="1" thickBot="1">
      <c r="A4" s="829"/>
      <c r="B4" s="829"/>
      <c r="C4" s="20"/>
      <c r="D4" s="831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818" t="s">
        <v>18</v>
      </c>
      <c r="K4" s="819"/>
      <c r="L4" s="820" t="str">
        <f>'Form.A1- Partenaires'!F6</f>
        <v>Laila Ben Said</v>
      </c>
      <c r="M4" s="821"/>
    </row>
    <row r="5" spans="1:13" ht="16.5" customHeight="1" thickBot="1">
      <c r="A5" s="24"/>
      <c r="B5" s="24"/>
      <c r="C5" s="24"/>
      <c r="D5" s="25"/>
      <c r="E5" s="26"/>
      <c r="F5" s="27"/>
      <c r="G5" s="27"/>
      <c r="H5" s="28"/>
    </row>
    <row r="6" spans="1:13" ht="15" thickBot="1">
      <c r="A6" s="822" t="s">
        <v>284</v>
      </c>
      <c r="B6" s="823"/>
      <c r="C6" s="823"/>
      <c r="D6" s="824"/>
      <c r="E6" s="1"/>
      <c r="F6" s="836" t="s">
        <v>285</v>
      </c>
      <c r="G6" s="837"/>
      <c r="H6" s="837"/>
      <c r="I6" s="837"/>
      <c r="J6" s="838"/>
      <c r="K6" s="12"/>
      <c r="L6" s="12"/>
      <c r="M6" s="12"/>
    </row>
    <row r="7" spans="1:13" ht="31.5" customHeight="1">
      <c r="A7" s="99" t="s">
        <v>4</v>
      </c>
      <c r="B7" s="100" t="s">
        <v>286</v>
      </c>
      <c r="C7" s="100" t="s">
        <v>287</v>
      </c>
      <c r="D7" s="101" t="s">
        <v>288</v>
      </c>
      <c r="F7" s="461"/>
      <c r="G7" s="463" t="str">
        <f>'Form.A1- Partenaires'!B29</f>
        <v>OSP 1</v>
      </c>
      <c r="H7" s="463" t="str">
        <f>'Form.A1- Partenaires'!B30</f>
        <v>OSP 2</v>
      </c>
      <c r="I7" s="463" t="str">
        <f>'Form.A1- Partenaires'!B31</f>
        <v>OSP 3</v>
      </c>
      <c r="J7" s="467" t="s">
        <v>135</v>
      </c>
    </row>
    <row r="8" spans="1:13" ht="15" customHeight="1">
      <c r="A8" s="160" t="str">
        <f>'Form.A1- Partenaires'!B35</f>
        <v>IRPQ</v>
      </c>
      <c r="B8" s="150" t="str">
        <f>'Form.A1- Partenaires'!C35</f>
        <v>Nature de l'IRPQ</v>
      </c>
      <c r="C8" s="147">
        <f>'Form. A3- Montage financier'!D20</f>
        <v>0</v>
      </c>
      <c r="D8" s="147">
        <f>'Form. A3- Montage financier'!D19:E19</f>
        <v>0</v>
      </c>
      <c r="F8" s="462" t="str">
        <f>A8</f>
        <v>IRPQ</v>
      </c>
      <c r="G8" s="145">
        <f>'Form. A3- Montage financier'!D23</f>
        <v>0</v>
      </c>
      <c r="H8" s="145">
        <f>'Form. A3- Montage financier'!D24</f>
        <v>0</v>
      </c>
      <c r="I8" s="145">
        <f>'Form. A3- Montage financier'!D25</f>
        <v>0</v>
      </c>
      <c r="J8" s="468">
        <f>SUM(G8:I8)</f>
        <v>0</v>
      </c>
    </row>
    <row r="9" spans="1:13" ht="15" customHeight="1">
      <c r="A9" s="160" t="str">
        <f>'Form.A1- Partenaires'!B36</f>
        <v>IRPQ</v>
      </c>
      <c r="B9" s="150" t="str">
        <f>'Form.A1- Partenaires'!C36</f>
        <v>Nature de l'IRPQ</v>
      </c>
      <c r="C9" s="147">
        <f>'Form. A3- Montage financier'!F20</f>
        <v>0</v>
      </c>
      <c r="D9" s="147">
        <f>'Form. A3- Montage financier'!F19</f>
        <v>0</v>
      </c>
      <c r="F9" s="462" t="str">
        <f>A9</f>
        <v>IRPQ</v>
      </c>
      <c r="G9" s="145">
        <f>'Form. A3- Montage financier'!F23</f>
        <v>0</v>
      </c>
      <c r="H9" s="145">
        <f>'Form. A3- Montage financier'!F24</f>
        <v>0</v>
      </c>
      <c r="I9" s="145">
        <f>'Form. A3- Montage financier'!F25</f>
        <v>0</v>
      </c>
      <c r="J9" s="468">
        <f t="shared" ref="J9:J12" si="0">SUM(G9:I9)</f>
        <v>0</v>
      </c>
    </row>
    <row r="10" spans="1:13" ht="15" customHeight="1">
      <c r="A10" s="160" t="str">
        <f>'Form.A1- Partenaires'!B37</f>
        <v>IRPQ</v>
      </c>
      <c r="B10" s="150" t="str">
        <f>'Form.A1- Partenaires'!C37</f>
        <v>Nature de l'IRPQ</v>
      </c>
      <c r="C10" s="147">
        <f>'Form. A3- Montage financier'!H20</f>
        <v>0</v>
      </c>
      <c r="D10" s="147">
        <f>'Form. A3- Montage financier'!H19</f>
        <v>0</v>
      </c>
      <c r="F10" s="462" t="str">
        <f>A10</f>
        <v>IRPQ</v>
      </c>
      <c r="G10" s="145">
        <f>'Form. A3- Montage financier'!H23</f>
        <v>0</v>
      </c>
      <c r="H10" s="145">
        <f>'Form. A3- Montage financier'!H24</f>
        <v>0</v>
      </c>
      <c r="I10" s="145">
        <f>'Form. A3- Montage financier'!H25</f>
        <v>0</v>
      </c>
      <c r="J10" s="468">
        <f t="shared" si="0"/>
        <v>0</v>
      </c>
    </row>
    <row r="11" spans="1:13" ht="15" customHeight="1">
      <c r="A11" s="160" t="str">
        <f>'Form.A1- Partenaires'!B38</f>
        <v>IRPQ</v>
      </c>
      <c r="B11" s="150" t="str">
        <f>'Form.A1- Partenaires'!C38</f>
        <v>Nature de l'IRPQ</v>
      </c>
      <c r="C11" s="147">
        <f>'Form. A3- Montage financier'!J20</f>
        <v>0</v>
      </c>
      <c r="D11" s="147">
        <f>'Form. A3- Montage financier'!J19</f>
        <v>0</v>
      </c>
      <c r="F11" s="462" t="str">
        <f>A11</f>
        <v>IRPQ</v>
      </c>
      <c r="G11" s="145">
        <f>'Form. A3- Montage financier'!J23</f>
        <v>0</v>
      </c>
      <c r="H11" s="145">
        <f>'Form. A3- Montage financier'!J24</f>
        <v>0</v>
      </c>
      <c r="I11" s="145">
        <f>'Form. A3- Montage financier'!J25</f>
        <v>0</v>
      </c>
      <c r="J11" s="468">
        <f t="shared" si="0"/>
        <v>0</v>
      </c>
      <c r="K11" s="459"/>
      <c r="L11" s="459"/>
      <c r="M11" s="459"/>
    </row>
    <row r="12" spans="1:13" ht="15" customHeight="1">
      <c r="A12" s="160" t="str">
        <f>'Form.A1- Partenaires'!B39</f>
        <v>IRPQ</v>
      </c>
      <c r="B12" s="150" t="str">
        <f>'Form.A1- Partenaires'!C39</f>
        <v>Nature de l'IRPQ</v>
      </c>
      <c r="C12" s="147">
        <f>'Form. A3- Montage financier'!L20</f>
        <v>0</v>
      </c>
      <c r="D12" s="147">
        <f>'Form. A3- Montage financier'!L19</f>
        <v>0</v>
      </c>
      <c r="F12" s="462" t="str">
        <f>A12</f>
        <v>IRPQ</v>
      </c>
      <c r="G12" s="145">
        <f>'Form. A3- Montage financier'!L23</f>
        <v>0</v>
      </c>
      <c r="H12" s="145">
        <f>'Form. A3- Montage financier'!L24</f>
        <v>0</v>
      </c>
      <c r="I12" s="145">
        <f>'Form. A3- Montage financier'!L25</f>
        <v>0</v>
      </c>
      <c r="J12" s="468">
        <f t="shared" si="0"/>
        <v>0</v>
      </c>
    </row>
    <row r="13" spans="1:13" ht="15" thickBot="1">
      <c r="A13" s="464" t="s">
        <v>135</v>
      </c>
      <c r="B13" s="32"/>
      <c r="C13" s="148">
        <f>SUM(C8:C12)</f>
        <v>0</v>
      </c>
      <c r="D13" s="149">
        <f>SUM(D8:D12)</f>
        <v>0</v>
      </c>
      <c r="F13" s="465" t="s">
        <v>135</v>
      </c>
      <c r="G13" s="466">
        <f>SUM(G8:G12)</f>
        <v>0</v>
      </c>
      <c r="H13" s="466">
        <f t="shared" ref="H13:J13" si="1">SUM(H8:H12)</f>
        <v>0</v>
      </c>
      <c r="I13" s="466">
        <f t="shared" si="1"/>
        <v>0</v>
      </c>
      <c r="J13" s="466">
        <f t="shared" si="1"/>
        <v>0</v>
      </c>
    </row>
    <row r="14" spans="1:13" ht="17.25" customHeight="1" thickBot="1"/>
    <row r="15" spans="1:13" ht="15" thickBot="1">
      <c r="A15" s="822" t="s">
        <v>289</v>
      </c>
      <c r="B15" s="823"/>
      <c r="C15" s="823"/>
      <c r="D15" s="823"/>
      <c r="E15" s="824"/>
      <c r="F15" s="12"/>
      <c r="G15" s="834" t="s">
        <v>290</v>
      </c>
      <c r="H15" s="835"/>
      <c r="J15" s="822" t="s">
        <v>200</v>
      </c>
      <c r="K15" s="823"/>
      <c r="L15" s="824"/>
    </row>
    <row r="16" spans="1:13" ht="39">
      <c r="A16" s="469" t="s">
        <v>291</v>
      </c>
      <c r="B16" s="470" t="s">
        <v>292</v>
      </c>
      <c r="C16" s="471" t="s">
        <v>219</v>
      </c>
      <c r="D16" s="471" t="s">
        <v>293</v>
      </c>
      <c r="E16" s="470" t="s">
        <v>294</v>
      </c>
      <c r="G16" s="472" t="s">
        <v>291</v>
      </c>
      <c r="H16" s="473" t="s">
        <v>295</v>
      </c>
      <c r="J16" s="105" t="s">
        <v>296</v>
      </c>
      <c r="K16" s="457">
        <f>'Form. A3- Montage financier'!C19</f>
        <v>0</v>
      </c>
      <c r="L16" s="458">
        <f>K16</f>
        <v>0</v>
      </c>
    </row>
    <row r="17" spans="1:13" ht="18.75" customHeight="1">
      <c r="A17" s="151" t="str">
        <f>'Form.A1- Partenaires'!B16</f>
        <v>Industriel 1</v>
      </c>
      <c r="B17" s="30">
        <f>'Form. A3- Montage financier'!B33:C33+'Form. A3- Montage financier'!C35</f>
        <v>0</v>
      </c>
      <c r="C17" s="35" t="e">
        <f>B17/B27</f>
        <v>#DIV/0!</v>
      </c>
      <c r="D17" s="34">
        <f>'Form. A3- Montage financier'!B37</f>
        <v>0</v>
      </c>
      <c r="E17" s="34">
        <f>D17+B17</f>
        <v>0</v>
      </c>
      <c r="G17" s="29" t="str">
        <f t="shared" ref="G17:G26" si="2">A17</f>
        <v>Industriel 1</v>
      </c>
      <c r="H17" s="44">
        <f>'Form. A5-Contrib. en nature'!C12</f>
        <v>0</v>
      </c>
      <c r="J17" s="161" t="str">
        <f t="shared" ref="J17:J26" si="3">A17</f>
        <v>Industriel 1</v>
      </c>
      <c r="K17" s="103">
        <f>'Form. A3- Montage financier'!C35</f>
        <v>0</v>
      </c>
      <c r="L17" s="765">
        <f>SUM(K17:K26)</f>
        <v>0</v>
      </c>
    </row>
    <row r="18" spans="1:13" ht="15" customHeight="1">
      <c r="A18" s="151" t="str">
        <f>'Form.A1- Partenaires'!B17</f>
        <v>Industriel 2</v>
      </c>
      <c r="B18" s="30">
        <f>'Form. A3- Montage financier'!B40:C40+'Form. A3- Montage financier'!C42</f>
        <v>0</v>
      </c>
      <c r="C18" s="35" t="e">
        <f>B18/B27</f>
        <v>#DIV/0!</v>
      </c>
      <c r="D18" s="34">
        <f>'Form. A3- Montage financier'!B44</f>
        <v>0</v>
      </c>
      <c r="E18" s="34">
        <f t="shared" ref="E18:E26" si="4">D18+B18</f>
        <v>0</v>
      </c>
      <c r="G18" s="29" t="str">
        <f t="shared" si="2"/>
        <v>Industriel 2</v>
      </c>
      <c r="H18" s="44">
        <f>'Form. A5-Contrib. en nature'!D12</f>
        <v>0</v>
      </c>
      <c r="J18" s="161" t="str">
        <f t="shared" si="3"/>
        <v>Industriel 2</v>
      </c>
      <c r="K18" s="103">
        <f>'Form. A3- Montage financier'!C42</f>
        <v>0</v>
      </c>
      <c r="L18" s="766"/>
    </row>
    <row r="19" spans="1:13" ht="18" customHeight="1">
      <c r="A19" s="151" t="str">
        <f>'Form.A1- Partenaires'!B18</f>
        <v>Industriel 3</v>
      </c>
      <c r="B19" s="30">
        <f>'Form. A3- Montage financier'!C49+'Form. A3- Montage financier'!B47:C47</f>
        <v>0</v>
      </c>
      <c r="C19" s="35" t="e">
        <f>B19/B27</f>
        <v>#DIV/0!</v>
      </c>
      <c r="D19" s="34">
        <f>'Form. A3- Montage financier'!B51</f>
        <v>0</v>
      </c>
      <c r="E19" s="34">
        <f t="shared" si="4"/>
        <v>0</v>
      </c>
      <c r="G19" s="29" t="str">
        <f t="shared" si="2"/>
        <v>Industriel 3</v>
      </c>
      <c r="H19" s="44">
        <f>'Form. A5-Contrib. en nature'!E12</f>
        <v>0</v>
      </c>
      <c r="J19" s="161" t="str">
        <f t="shared" si="3"/>
        <v>Industriel 3</v>
      </c>
      <c r="K19" s="103">
        <f>'Form. A3- Montage financier'!C49</f>
        <v>0</v>
      </c>
      <c r="L19" s="766"/>
    </row>
    <row r="20" spans="1:13" ht="15" customHeight="1">
      <c r="A20" s="152" t="str">
        <f>'Form.A1- Partenaires'!B19</f>
        <v>Industriel 4</v>
      </c>
      <c r="B20" s="102">
        <f>'Form. A3- Montage financier'!B54:C54+'Form. A3- Montage financier'!C56</f>
        <v>0</v>
      </c>
      <c r="C20" s="35" t="e">
        <f>B20/B27</f>
        <v>#DIV/0!</v>
      </c>
      <c r="D20" s="34">
        <f>'Form. A3- Montage financier'!B58</f>
        <v>0</v>
      </c>
      <c r="E20" s="34">
        <f t="shared" si="4"/>
        <v>0</v>
      </c>
      <c r="G20" s="29" t="str">
        <f t="shared" si="2"/>
        <v>Industriel 4</v>
      </c>
      <c r="H20" s="44">
        <f>'Form. A5-Contrib. en nature'!F12</f>
        <v>0</v>
      </c>
      <c r="J20" s="161" t="str">
        <f t="shared" si="3"/>
        <v>Industriel 4</v>
      </c>
      <c r="K20" s="103">
        <f>'Form. A3- Montage financier'!C56</f>
        <v>0</v>
      </c>
      <c r="L20" s="766"/>
    </row>
    <row r="21" spans="1:13" ht="15" customHeight="1">
      <c r="A21" s="151" t="str">
        <f>'Form.A1- Partenaires'!B20</f>
        <v>Industriel 5</v>
      </c>
      <c r="B21" s="30">
        <f>'Form. A3- Montage financier'!B61:C61+'Form. A3- Montage financier'!C63</f>
        <v>0</v>
      </c>
      <c r="C21" s="35" t="e">
        <f>B21/B27</f>
        <v>#DIV/0!</v>
      </c>
      <c r="D21" s="34">
        <f>'Form. A3- Montage financier'!B65</f>
        <v>0</v>
      </c>
      <c r="E21" s="34">
        <f t="shared" si="4"/>
        <v>0</v>
      </c>
      <c r="G21" s="29" t="str">
        <f t="shared" si="2"/>
        <v>Industriel 5</v>
      </c>
      <c r="H21" s="44">
        <f>'Form. A5-Contrib. en nature'!G12</f>
        <v>0</v>
      </c>
      <c r="J21" s="161" t="str">
        <f t="shared" si="3"/>
        <v>Industriel 5</v>
      </c>
      <c r="K21" s="103">
        <f>'Form. A3- Montage financier'!C63</f>
        <v>0</v>
      </c>
      <c r="L21" s="766"/>
    </row>
    <row r="22" spans="1:13" ht="15" customHeight="1">
      <c r="A22" s="151" t="str">
        <f>'Form.A1- Partenaires'!B21</f>
        <v>Industriel 6</v>
      </c>
      <c r="B22" s="30">
        <f>'Form. A3- Montage financier'!B68:C68+'Form. A3- Montage financier'!C70</f>
        <v>0</v>
      </c>
      <c r="C22" s="35" t="e">
        <f>B22/B27</f>
        <v>#DIV/0!</v>
      </c>
      <c r="D22" s="34">
        <f>'Form. A3- Montage financier'!B72</f>
        <v>0</v>
      </c>
      <c r="E22" s="34">
        <f t="shared" si="4"/>
        <v>0</v>
      </c>
      <c r="G22" s="29" t="str">
        <f t="shared" si="2"/>
        <v>Industriel 6</v>
      </c>
      <c r="H22" s="44">
        <f>'Form. A5-Contrib. en nature'!H12</f>
        <v>0</v>
      </c>
      <c r="J22" s="161" t="str">
        <f t="shared" si="3"/>
        <v>Industriel 6</v>
      </c>
      <c r="K22" s="103">
        <f>'Form. A3- Montage financier'!C70</f>
        <v>0</v>
      </c>
      <c r="L22" s="766"/>
    </row>
    <row r="23" spans="1:13" ht="15" customHeight="1">
      <c r="A23" s="151" t="str">
        <f>'Form.A1- Partenaires'!B22</f>
        <v>Industriel 7</v>
      </c>
      <c r="B23" s="30">
        <f>'Form. A3- Montage financier'!B75:C75+'Form. A3- Montage financier'!C77</f>
        <v>0</v>
      </c>
      <c r="C23" s="35" t="e">
        <f>B23/B27</f>
        <v>#DIV/0!</v>
      </c>
      <c r="D23" s="34">
        <f>'Form. A3- Montage financier'!B79</f>
        <v>0</v>
      </c>
      <c r="E23" s="34">
        <f t="shared" si="4"/>
        <v>0</v>
      </c>
      <c r="G23" s="29" t="str">
        <f t="shared" si="2"/>
        <v>Industriel 7</v>
      </c>
      <c r="H23" s="44">
        <f>'Form. A5-Contrib. en nature'!I12</f>
        <v>0</v>
      </c>
      <c r="J23" s="161" t="str">
        <f t="shared" si="3"/>
        <v>Industriel 7</v>
      </c>
      <c r="K23" s="103">
        <f>'Form. A3- Montage financier'!C77</f>
        <v>0</v>
      </c>
      <c r="L23" s="766"/>
    </row>
    <row r="24" spans="1:13" ht="15" customHeight="1">
      <c r="A24" s="151" t="str">
        <f>'Form.A1- Partenaires'!B23</f>
        <v>Industriel 8</v>
      </c>
      <c r="B24" s="30">
        <f>'Form. A3- Montage financier'!B82:C82+'Form. A3- Montage financier'!C84</f>
        <v>0</v>
      </c>
      <c r="C24" s="35" t="e">
        <f>B24/B27</f>
        <v>#DIV/0!</v>
      </c>
      <c r="D24" s="34">
        <f>'Form. A3- Montage financier'!B86</f>
        <v>0</v>
      </c>
      <c r="E24" s="34">
        <f t="shared" si="4"/>
        <v>0</v>
      </c>
      <c r="G24" s="29" t="str">
        <f t="shared" si="2"/>
        <v>Industriel 8</v>
      </c>
      <c r="H24" s="44">
        <f>'Form. A5-Contrib. en nature'!J12</f>
        <v>0</v>
      </c>
      <c r="J24" s="161" t="str">
        <f t="shared" si="3"/>
        <v>Industriel 8</v>
      </c>
      <c r="K24" s="103">
        <f>'Form. A3- Montage financier'!C84</f>
        <v>0</v>
      </c>
      <c r="L24" s="766"/>
    </row>
    <row r="25" spans="1:13" ht="15" customHeight="1">
      <c r="A25" s="151" t="str">
        <f>'Form.A1- Partenaires'!B24</f>
        <v>Industriel 9</v>
      </c>
      <c r="B25" s="30">
        <f>'Form. A3- Montage financier'!B89:C89+'Form. A3- Montage financier'!C91</f>
        <v>0</v>
      </c>
      <c r="C25" s="35" t="e">
        <f>B25/B27</f>
        <v>#DIV/0!</v>
      </c>
      <c r="D25" s="34">
        <f>'Form. A3- Montage financier'!B93</f>
        <v>0</v>
      </c>
      <c r="E25" s="34">
        <f t="shared" si="4"/>
        <v>0</v>
      </c>
      <c r="G25" s="29" t="str">
        <f t="shared" si="2"/>
        <v>Industriel 9</v>
      </c>
      <c r="H25" s="44">
        <f>'Form. A5-Contrib. en nature'!H12</f>
        <v>0</v>
      </c>
      <c r="J25" s="161" t="str">
        <f t="shared" si="3"/>
        <v>Industriel 9</v>
      </c>
      <c r="K25" s="103">
        <f>'Form. A3- Montage financier'!C91</f>
        <v>0</v>
      </c>
      <c r="L25" s="766"/>
    </row>
    <row r="26" spans="1:13" ht="15" customHeight="1">
      <c r="A26" s="151" t="str">
        <f>'Form.A1- Partenaires'!B25</f>
        <v>Industriel 10</v>
      </c>
      <c r="B26" s="30">
        <f>'Form. A3- Montage financier'!B96:C96+'Form. A3- Montage financier'!C98</f>
        <v>0</v>
      </c>
      <c r="C26" s="35" t="e">
        <f>B26/B27</f>
        <v>#DIV/0!</v>
      </c>
      <c r="D26" s="34">
        <f>'Form. A3- Montage financier'!B100</f>
        <v>0</v>
      </c>
      <c r="E26" s="34">
        <f t="shared" si="4"/>
        <v>0</v>
      </c>
      <c r="G26" s="29" t="str">
        <f t="shared" si="2"/>
        <v>Industriel 10</v>
      </c>
      <c r="H26" s="44">
        <f>'Form. A5-Contrib. en nature'!I12</f>
        <v>0</v>
      </c>
      <c r="J26" s="161" t="str">
        <f t="shared" si="3"/>
        <v>Industriel 10</v>
      </c>
      <c r="K26" s="103">
        <f>'Form. A3- Montage financier'!C98</f>
        <v>0</v>
      </c>
      <c r="L26" s="767"/>
    </row>
    <row r="27" spans="1:13" ht="15" thickBot="1">
      <c r="A27" s="36" t="s">
        <v>135</v>
      </c>
      <c r="B27" s="37">
        <f>SUM(B17:B26)</f>
        <v>0</v>
      </c>
      <c r="C27" s="38" t="e">
        <f>SUM(C17:C26)</f>
        <v>#DIV/0!</v>
      </c>
      <c r="D27" s="37">
        <f>SUM(D17:D26)</f>
        <v>0</v>
      </c>
      <c r="E27" s="33">
        <f>B27+D27</f>
        <v>0</v>
      </c>
      <c r="G27" s="474" t="s">
        <v>135</v>
      </c>
      <c r="H27" s="475">
        <f>SUM(H17:H26)</f>
        <v>0</v>
      </c>
      <c r="J27" s="146"/>
      <c r="K27" s="146" t="s">
        <v>135</v>
      </c>
      <c r="L27" s="104">
        <f>L17+L16</f>
        <v>0</v>
      </c>
    </row>
    <row r="28" spans="1:13" ht="21.75" customHeight="1" thickBot="1"/>
    <row r="29" spans="1:13" ht="20.25" customHeight="1" thickBot="1">
      <c r="A29" s="784" t="s">
        <v>66</v>
      </c>
      <c r="B29" s="785"/>
      <c r="C29" s="786"/>
      <c r="F29" s="787" t="s">
        <v>297</v>
      </c>
      <c r="G29" s="788"/>
      <c r="H29" s="789"/>
      <c r="K29" s="768" t="s">
        <v>298</v>
      </c>
      <c r="L29" s="769"/>
      <c r="M29" s="770"/>
    </row>
    <row r="30" spans="1:13" ht="27" customHeight="1">
      <c r="A30" s="40" t="s">
        <v>299</v>
      </c>
      <c r="B30" s="41" t="s">
        <v>300</v>
      </c>
      <c r="C30" s="42" t="s">
        <v>301</v>
      </c>
      <c r="F30" s="476" t="s">
        <v>8</v>
      </c>
      <c r="G30" s="477" t="s">
        <v>10</v>
      </c>
      <c r="H30" s="478" t="s">
        <v>302</v>
      </c>
      <c r="I30" s="43"/>
      <c r="K30" s="57" t="s">
        <v>303</v>
      </c>
      <c r="L30" s="58" t="s">
        <v>304</v>
      </c>
      <c r="M30" s="59" t="s">
        <v>305</v>
      </c>
    </row>
    <row r="31" spans="1:13" ht="18" customHeight="1" thickBot="1">
      <c r="A31" s="131" t="e">
        <f>'Form. A4- Calcul des FIR-CRIBIQ'!G12</f>
        <v>#DIV/0!</v>
      </c>
      <c r="B31" s="45" t="e">
        <f>C31/(A31*C13)</f>
        <v>#DIV/0!</v>
      </c>
      <c r="C31" s="132" t="e">
        <f>'Form. A4- Calcul des FIR-CRIBIQ'!H29</f>
        <v>#DIV/0!</v>
      </c>
      <c r="F31" s="109">
        <f>COUNTIF('Form.A1- Partenaires'!E16:E20,"PME")</f>
        <v>0</v>
      </c>
      <c r="G31" s="110">
        <f>COUNTIF('Form.A1- Partenaires'!E16:E20,"Grande Entreprise")</f>
        <v>0</v>
      </c>
      <c r="H31" s="111">
        <f>COUNTIF('Form.A1- Partenaires'!E16:E20,"Regroupement industriel")</f>
        <v>0</v>
      </c>
      <c r="K31" s="60" t="e">
        <f>'Form. A3- Montage financier'!D11</f>
        <v>#DIV/0!</v>
      </c>
      <c r="L31" s="61" t="e">
        <f>'Form. A3- Montage financier'!D13</f>
        <v>#DIV/0!</v>
      </c>
      <c r="M31" s="62" t="e">
        <f>'Form. A3- Montage financier'!D10</f>
        <v>#DIV/0!</v>
      </c>
    </row>
    <row r="32" spans="1:13" ht="14.25" customHeight="1" thickBot="1">
      <c r="F32" s="781">
        <f>F31+G31+H31</f>
        <v>0</v>
      </c>
      <c r="G32" s="782"/>
      <c r="H32" s="783"/>
    </row>
    <row r="33" spans="1:13" ht="14.25" customHeight="1" thickBot="1">
      <c r="G33" s="49"/>
      <c r="I33" s="50"/>
      <c r="J33" s="803" t="s">
        <v>64</v>
      </c>
      <c r="K33" s="133" t="s">
        <v>65</v>
      </c>
      <c r="L33" s="771" t="s">
        <v>306</v>
      </c>
      <c r="M33" s="772"/>
    </row>
    <row r="34" spans="1:13" ht="14.25" customHeight="1">
      <c r="A34" s="775" t="s">
        <v>307</v>
      </c>
      <c r="B34" s="776"/>
      <c r="C34" s="777"/>
      <c r="D34" s="51"/>
      <c r="E34" s="98"/>
      <c r="F34" s="778" t="s">
        <v>308</v>
      </c>
      <c r="G34" s="779"/>
      <c r="H34" s="780"/>
      <c r="I34" s="50"/>
      <c r="J34" s="804"/>
      <c r="K34" s="67" t="s">
        <v>279</v>
      </c>
      <c r="L34" s="773" t="s">
        <v>200</v>
      </c>
      <c r="M34" s="774"/>
    </row>
    <row r="35" spans="1:13" ht="14.25" customHeight="1">
      <c r="A35" s="809" t="s">
        <v>309</v>
      </c>
      <c r="B35" s="801" t="s">
        <v>310</v>
      </c>
      <c r="C35" s="802" t="s">
        <v>311</v>
      </c>
      <c r="D35" s="802" t="s">
        <v>312</v>
      </c>
      <c r="E35" s="98"/>
      <c r="F35" s="46" t="s">
        <v>313</v>
      </c>
      <c r="G35" s="47" t="s">
        <v>314</v>
      </c>
      <c r="H35" s="48" t="s">
        <v>315</v>
      </c>
      <c r="I35" s="50"/>
      <c r="J35" s="804"/>
      <c r="K35" s="134" t="s">
        <v>291</v>
      </c>
      <c r="L35" s="773" t="s">
        <v>316</v>
      </c>
      <c r="M35" s="774"/>
    </row>
    <row r="36" spans="1:13" ht="14.25" customHeight="1">
      <c r="A36" s="809"/>
      <c r="B36" s="801"/>
      <c r="C36" s="802"/>
      <c r="D36" s="802"/>
      <c r="E36" s="98"/>
      <c r="F36" s="107">
        <f>COUNTIF('Form.A1- Partenaires'!C35:C39,"Université")</f>
        <v>0</v>
      </c>
      <c r="G36" s="108">
        <f>COUNTIF('Form.A1- Partenaires'!C35:C39,"CCTT")</f>
        <v>0</v>
      </c>
      <c r="H36" s="106">
        <f>COUNTIF('Form.A1- Partenaires'!C35:C39,"Centre de recherche publique")</f>
        <v>0</v>
      </c>
      <c r="I36" s="50"/>
      <c r="J36" s="804"/>
      <c r="K36" s="134" t="s">
        <v>4</v>
      </c>
      <c r="L36" s="773" t="s">
        <v>317</v>
      </c>
      <c r="M36" s="774"/>
    </row>
    <row r="37" spans="1:13" ht="14.25" customHeight="1" thickBot="1">
      <c r="A37" s="129">
        <f>'Form. A3- Montage financier'!B7</f>
        <v>0</v>
      </c>
      <c r="B37" s="130" t="e">
        <f>'Form. A4- Calcul des FIR-CRIBIQ'!H29</f>
        <v>#DIV/0!</v>
      </c>
      <c r="C37" s="128">
        <f>'Form. A4- Calcul des FIR-CRIBIQ'!H19</f>
        <v>0</v>
      </c>
      <c r="D37" s="54" t="e">
        <f>A37+B37+C37</f>
        <v>#DIV/0!</v>
      </c>
      <c r="E37" s="98"/>
      <c r="F37" s="796">
        <f>F36+G36+H36</f>
        <v>0</v>
      </c>
      <c r="G37" s="797"/>
      <c r="H37" s="798"/>
      <c r="I37" s="50"/>
      <c r="J37" s="805"/>
      <c r="K37" s="135" t="s">
        <v>67</v>
      </c>
      <c r="L37" s="799" t="s">
        <v>318</v>
      </c>
      <c r="M37" s="800"/>
    </row>
    <row r="38" spans="1:13" ht="14.25" customHeight="1">
      <c r="E38" s="98"/>
      <c r="F38" s="98"/>
      <c r="G38" s="49"/>
      <c r="I38" s="50"/>
      <c r="J38" s="39"/>
      <c r="K38" s="39"/>
      <c r="L38" s="39"/>
    </row>
    <row r="39" spans="1:13" ht="15" customHeight="1">
      <c r="E39" s="98"/>
      <c r="F39" s="98"/>
      <c r="G39" s="49"/>
      <c r="I39" s="50"/>
      <c r="J39" s="39"/>
      <c r="K39" s="39"/>
      <c r="L39" s="39"/>
    </row>
    <row r="40" spans="1:13" ht="14.25" customHeight="1">
      <c r="E40" s="98"/>
      <c r="I40" s="50"/>
    </row>
    <row r="41" spans="1:13" ht="17.25" customHeight="1"/>
    <row r="42" spans="1:13" ht="21" customHeight="1">
      <c r="I42" s="51"/>
    </row>
    <row r="43" spans="1:13" ht="14.25" customHeight="1">
      <c r="A43" s="52"/>
      <c r="I43" s="53"/>
    </row>
    <row r="44" spans="1:13" ht="18" customHeight="1">
      <c r="A44" s="52"/>
      <c r="I44" s="55"/>
    </row>
    <row r="45" spans="1:13" ht="30" hidden="1" customHeight="1">
      <c r="A45" s="806" t="s">
        <v>319</v>
      </c>
      <c r="B45" s="807"/>
      <c r="C45" s="807"/>
      <c r="D45" s="807"/>
      <c r="E45" s="807"/>
      <c r="F45" s="807"/>
      <c r="G45" s="807"/>
      <c r="H45" s="807"/>
      <c r="I45" s="807"/>
      <c r="J45" s="807"/>
      <c r="K45" s="807"/>
      <c r="L45" s="807"/>
      <c r="M45" s="808"/>
    </row>
    <row r="46" spans="1:13" ht="57.75" hidden="1" customHeight="1">
      <c r="A46" s="1"/>
      <c r="B46" s="790" t="s">
        <v>320</v>
      </c>
      <c r="C46" s="791"/>
      <c r="D46" s="791"/>
      <c r="E46" s="791"/>
      <c r="F46" s="792"/>
      <c r="G46" s="790" t="s">
        <v>321</v>
      </c>
      <c r="H46" s="791"/>
      <c r="I46" s="792"/>
      <c r="J46" s="793" t="s">
        <v>322</v>
      </c>
      <c r="K46" s="794"/>
      <c r="L46" s="795"/>
      <c r="M46" s="63" t="s">
        <v>323</v>
      </c>
    </row>
    <row r="47" spans="1:13" ht="45" hidden="1" customHeight="1">
      <c r="A47" s="64"/>
      <c r="B47" s="65" t="s">
        <v>324</v>
      </c>
      <c r="C47" s="66"/>
      <c r="D47" s="67" t="s">
        <v>325</v>
      </c>
      <c r="E47" s="67" t="s">
        <v>65</v>
      </c>
      <c r="F47" s="68" t="s">
        <v>326</v>
      </c>
      <c r="G47" s="65" t="s">
        <v>327</v>
      </c>
      <c r="H47" s="67" t="s">
        <v>65</v>
      </c>
      <c r="I47" s="69" t="s">
        <v>328</v>
      </c>
      <c r="J47" s="66" t="s">
        <v>324</v>
      </c>
      <c r="K47" s="67" t="s">
        <v>65</v>
      </c>
      <c r="L47" s="68" t="s">
        <v>326</v>
      </c>
      <c r="M47" s="70"/>
    </row>
    <row r="48" spans="1:13" ht="15" hidden="1" customHeight="1">
      <c r="A48" s="71" t="s">
        <v>265</v>
      </c>
      <c r="B48" s="72">
        <v>25500</v>
      </c>
      <c r="C48" s="73"/>
      <c r="D48" s="74">
        <f>D13</f>
        <v>0</v>
      </c>
      <c r="E48" s="74"/>
      <c r="F48" s="75">
        <f>B48+D48</f>
        <v>25500</v>
      </c>
      <c r="G48" s="72">
        <v>66000</v>
      </c>
      <c r="H48" s="76">
        <v>0</v>
      </c>
      <c r="I48" s="75">
        <f>G48+H48</f>
        <v>66000</v>
      </c>
      <c r="J48" s="73">
        <f>C13-B48-D48-G48</f>
        <v>-91500</v>
      </c>
      <c r="K48" s="76">
        <v>0</v>
      </c>
      <c r="L48" s="75">
        <f>J48+K48</f>
        <v>-91500</v>
      </c>
      <c r="M48" s="77" t="e">
        <f>#REF!+#REF!</f>
        <v>#REF!</v>
      </c>
    </row>
    <row r="49" spans="1:13" ht="15.75" hidden="1" customHeight="1" thickBot="1">
      <c r="A49" s="78" t="s">
        <v>329</v>
      </c>
      <c r="B49" s="60">
        <f>B48/B54</f>
        <v>0.4</v>
      </c>
      <c r="C49" s="79"/>
      <c r="D49" s="74"/>
      <c r="E49" s="74"/>
      <c r="F49" s="80"/>
      <c r="G49" s="60">
        <f>(B48+G48)/(B54+G54)</f>
        <v>0.38800000000000001</v>
      </c>
      <c r="H49" s="76"/>
      <c r="I49" s="80"/>
      <c r="J49" s="81">
        <f>(B48+G48+J48)/(J54+G54+B54)</f>
        <v>0</v>
      </c>
      <c r="K49" s="76"/>
      <c r="M49" s="77"/>
    </row>
    <row r="50" spans="1:13" ht="15" hidden="1" customHeight="1">
      <c r="A50" s="71" t="s">
        <v>330</v>
      </c>
      <c r="B50" s="72">
        <f>18000/1.15</f>
        <v>15652</v>
      </c>
      <c r="C50" s="73"/>
      <c r="D50" s="82">
        <f>F27</f>
        <v>0</v>
      </c>
      <c r="E50" s="82">
        <f>B50*15%</f>
        <v>2348</v>
      </c>
      <c r="F50" s="75">
        <f>B50+E50</f>
        <v>18000</v>
      </c>
      <c r="G50" s="72">
        <f>44000/1.15</f>
        <v>38261</v>
      </c>
      <c r="H50" s="82">
        <f>15%*G50</f>
        <v>5739</v>
      </c>
      <c r="I50" s="75">
        <f>G50+H50</f>
        <v>44000</v>
      </c>
      <c r="J50" s="73">
        <f>27500/1.15</f>
        <v>23913</v>
      </c>
      <c r="K50" s="82">
        <f>J50*15%</f>
        <v>3587</v>
      </c>
      <c r="L50" s="75">
        <f>J50+K50</f>
        <v>27500</v>
      </c>
      <c r="M50" s="77" t="e">
        <f>#REF!+#REF!</f>
        <v>#REF!</v>
      </c>
    </row>
    <row r="51" spans="1:13" ht="15.75" hidden="1" customHeight="1" thickBot="1">
      <c r="A51" s="78" t="s">
        <v>331</v>
      </c>
      <c r="B51" s="83">
        <f>B50/B54</f>
        <v>0.2455</v>
      </c>
      <c r="C51" s="84"/>
      <c r="D51" s="82"/>
      <c r="E51" s="82"/>
      <c r="F51" s="80"/>
      <c r="G51" s="83">
        <f>I50/I54</f>
        <v>0.24740000000000001</v>
      </c>
      <c r="H51" s="76"/>
      <c r="I51" s="80"/>
      <c r="J51" s="62">
        <f>(B50+G50+J50)/(B54+G54+J54)</f>
        <v>0.37559999999999999</v>
      </c>
      <c r="K51" s="76"/>
      <c r="M51" s="77"/>
    </row>
    <row r="52" spans="1:13" s="13" customFormat="1" ht="15" hidden="1" customHeight="1">
      <c r="A52" s="71" t="s">
        <v>332</v>
      </c>
      <c r="B52" s="72">
        <v>22598</v>
      </c>
      <c r="C52" s="73"/>
      <c r="D52" s="82">
        <v>0</v>
      </c>
      <c r="E52" s="82">
        <v>0</v>
      </c>
      <c r="F52" s="75">
        <f>B52+D52+E52</f>
        <v>22598</v>
      </c>
      <c r="G52" s="85">
        <v>67826</v>
      </c>
      <c r="H52" s="86"/>
      <c r="I52" s="75">
        <f>G52+H52</f>
        <v>67826</v>
      </c>
      <c r="J52" s="87">
        <v>38980</v>
      </c>
      <c r="K52" s="86"/>
      <c r="L52" s="75">
        <f>J52+K52</f>
        <v>38980</v>
      </c>
      <c r="M52" s="77" t="e">
        <f>#REF!+#REF!</f>
        <v>#REF!</v>
      </c>
    </row>
    <row r="53" spans="1:13" s="13" customFormat="1" ht="15.75" hidden="1" customHeight="1" thickBot="1">
      <c r="A53" s="88" t="s">
        <v>333</v>
      </c>
      <c r="B53" s="83">
        <f>(B48+B52)/B54</f>
        <v>0.75449999999999995</v>
      </c>
      <c r="C53" s="84"/>
      <c r="D53" s="82"/>
      <c r="E53" s="82"/>
      <c r="F53" s="89"/>
      <c r="G53" s="60">
        <f>(B52+G52)/(B54+G54)</f>
        <v>0.38340000000000002</v>
      </c>
      <c r="H53" s="86"/>
      <c r="I53" s="89"/>
      <c r="J53" s="61">
        <f>(B48+G48+J48+B52+G52+J52)/(B54+G54+J54)</f>
        <v>0.62439999999999996</v>
      </c>
      <c r="K53" s="86"/>
      <c r="M53" s="77"/>
    </row>
    <row r="54" spans="1:13" ht="23.25" hidden="1" customHeight="1">
      <c r="A54" s="90" t="s">
        <v>135</v>
      </c>
      <c r="B54" s="91">
        <f t="shared" ref="B54:H54" si="5">B48+B50+B52</f>
        <v>63750</v>
      </c>
      <c r="C54" s="92"/>
      <c r="D54" s="93">
        <f t="shared" si="5"/>
        <v>0</v>
      </c>
      <c r="E54" s="93">
        <f t="shared" si="5"/>
        <v>2348</v>
      </c>
      <c r="F54" s="94">
        <f t="shared" si="5"/>
        <v>66098</v>
      </c>
      <c r="G54" s="91">
        <f t="shared" si="5"/>
        <v>172087</v>
      </c>
      <c r="H54" s="93">
        <f t="shared" si="5"/>
        <v>5739</v>
      </c>
      <c r="I54" s="95">
        <f>G54+H54</f>
        <v>177826</v>
      </c>
      <c r="J54" s="92">
        <f>J48+J50+J52</f>
        <v>-28607</v>
      </c>
      <c r="K54" s="93">
        <f>K48+K50+K52</f>
        <v>3587</v>
      </c>
      <c r="L54" s="95">
        <f>J54+K54</f>
        <v>-25020</v>
      </c>
      <c r="M54" s="96" t="e">
        <f t="shared" ref="M54" si="6">M48+M50+M52</f>
        <v>#REF!</v>
      </c>
    </row>
    <row r="55" spans="1:13" ht="15" hidden="1" customHeight="1"/>
    <row r="56" spans="1:13" ht="15" hidden="1" customHeight="1">
      <c r="F56" s="97" t="e">
        <f>F48/C13</f>
        <v>#DIV/0!</v>
      </c>
      <c r="G56" s="97" t="e">
        <f>(I48+F48)/C13</f>
        <v>#DIV/0!</v>
      </c>
    </row>
    <row r="57" spans="1:13">
      <c r="D57" s="56"/>
    </row>
    <row r="58" spans="1:13">
      <c r="D58" s="56"/>
    </row>
  </sheetData>
  <mergeCells count="38">
    <mergeCell ref="K1:M2"/>
    <mergeCell ref="E2:F2"/>
    <mergeCell ref="J4:K4"/>
    <mergeCell ref="L4:M4"/>
    <mergeCell ref="A15:E15"/>
    <mergeCell ref="A1:B2"/>
    <mergeCell ref="E1:F1"/>
    <mergeCell ref="J1:J2"/>
    <mergeCell ref="A3:B4"/>
    <mergeCell ref="D3:D4"/>
    <mergeCell ref="J3:K3"/>
    <mergeCell ref="L3:M3"/>
    <mergeCell ref="G15:H15"/>
    <mergeCell ref="F6:J6"/>
    <mergeCell ref="J15:L15"/>
    <mergeCell ref="A6:D6"/>
    <mergeCell ref="B46:F46"/>
    <mergeCell ref="G46:I46"/>
    <mergeCell ref="J46:L46"/>
    <mergeCell ref="L35:M35"/>
    <mergeCell ref="L36:M36"/>
    <mergeCell ref="F37:H37"/>
    <mergeCell ref="L37:M37"/>
    <mergeCell ref="B35:B36"/>
    <mergeCell ref="C35:C36"/>
    <mergeCell ref="D35:D36"/>
    <mergeCell ref="J33:J37"/>
    <mergeCell ref="A45:M45"/>
    <mergeCell ref="A35:A36"/>
    <mergeCell ref="L17:L26"/>
    <mergeCell ref="K29:M29"/>
    <mergeCell ref="L33:M33"/>
    <mergeCell ref="L34:M34"/>
    <mergeCell ref="A34:C34"/>
    <mergeCell ref="F34:H34"/>
    <mergeCell ref="F32:H32"/>
    <mergeCell ref="A29:C29"/>
    <mergeCell ref="F29:H29"/>
  </mergeCells>
  <conditionalFormatting sqref="B49:C49">
    <cfRule type="cellIs" dxfId="11" priority="24" operator="greaterThan">
      <formula>0.4</formula>
    </cfRule>
  </conditionalFormatting>
  <conditionalFormatting sqref="B51:C51">
    <cfRule type="cellIs" dxfId="10" priority="21" operator="lessThan">
      <formula>0.2</formula>
    </cfRule>
  </conditionalFormatting>
  <conditionalFormatting sqref="B53:C53">
    <cfRule type="cellIs" dxfId="9" priority="23" operator="greaterThan">
      <formula>0.8</formula>
    </cfRule>
  </conditionalFormatting>
  <conditionalFormatting sqref="G49">
    <cfRule type="cellIs" dxfId="8" priority="19" operator="greaterThan">
      <formula>0.4</formula>
    </cfRule>
  </conditionalFormatting>
  <conditionalFormatting sqref="G51">
    <cfRule type="cellIs" dxfId="7" priority="18" operator="lessThan">
      <formula>0.2</formula>
    </cfRule>
  </conditionalFormatting>
  <conditionalFormatting sqref="G53">
    <cfRule type="cellIs" dxfId="6" priority="17" operator="greaterThan">
      <formula>0.8</formula>
    </cfRule>
  </conditionalFormatting>
  <conditionalFormatting sqref="J49">
    <cfRule type="cellIs" dxfId="5" priority="16" operator="greaterThan">
      <formula>0.4</formula>
    </cfRule>
  </conditionalFormatting>
  <conditionalFormatting sqref="J51">
    <cfRule type="cellIs" dxfId="4" priority="20" operator="lessThan">
      <formula>0.2</formula>
    </cfRule>
  </conditionalFormatting>
  <conditionalFormatting sqref="J53">
    <cfRule type="cellIs" dxfId="3" priority="22" operator="greaterThan">
      <formula>0.8</formula>
    </cfRule>
  </conditionalFormatting>
  <conditionalFormatting sqref="K31">
    <cfRule type="cellIs" dxfId="2" priority="27" operator="greaterThan">
      <formula>0.4</formula>
    </cfRule>
  </conditionalFormatting>
  <conditionalFormatting sqref="L31">
    <cfRule type="cellIs" dxfId="1" priority="26" operator="greaterThan">
      <formula>0.801</formula>
    </cfRule>
  </conditionalFormatting>
  <conditionalFormatting sqref="M31">
    <cfRule type="cellIs" dxfId="0" priority="25" operator="lessThan">
      <formula>0.199</formula>
    </cfRule>
  </conditionalFormatting>
  <pageMargins left="0.7" right="0.7" top="0.75" bottom="0.75" header="0.3" footer="0.3"/>
  <pageSetup scale="55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51B-4507-4AC2-8EBF-85CBF59AE992}">
  <dimension ref="B2:I22"/>
  <sheetViews>
    <sheetView workbookViewId="0">
      <selection activeCell="J22" sqref="J22"/>
    </sheetView>
  </sheetViews>
  <sheetFormatPr baseColWidth="10" defaultColWidth="11.453125" defaultRowHeight="14.5"/>
  <cols>
    <col min="2" max="2" width="42" customWidth="1"/>
    <col min="3" max="3" width="13.1796875" customWidth="1"/>
    <col min="4" max="4" width="12.54296875" customWidth="1"/>
    <col min="5" max="5" width="13.26953125" customWidth="1"/>
    <col min="6" max="6" width="12.7265625" customWidth="1"/>
  </cols>
  <sheetData>
    <row r="2" spans="2:9">
      <c r="B2" t="s">
        <v>334</v>
      </c>
    </row>
    <row r="5" spans="2:9">
      <c r="B5" s="479" t="s">
        <v>335</v>
      </c>
      <c r="C5" s="479"/>
      <c r="D5" s="479"/>
      <c r="E5" s="479"/>
      <c r="F5" s="479"/>
      <c r="G5" s="479"/>
      <c r="H5" s="479"/>
      <c r="I5" s="479"/>
    </row>
    <row r="6" spans="2:9">
      <c r="B6" t="s">
        <v>336</v>
      </c>
      <c r="F6" t="s">
        <v>337</v>
      </c>
    </row>
    <row r="7" spans="2:9">
      <c r="B7" s="485" t="e">
        <f>F22</f>
        <v>#DIV/0!</v>
      </c>
    </row>
    <row r="8" spans="2:9">
      <c r="B8" t="s">
        <v>338</v>
      </c>
      <c r="F8" t="s">
        <v>339</v>
      </c>
    </row>
    <row r="9" spans="2:9">
      <c r="B9" s="31" t="str">
        <f>'Form.A1- Partenaires'!B11</f>
        <v>Sélectionner</v>
      </c>
      <c r="F9" s="31">
        <f>'Form.A1- Partenaires'!C11</f>
        <v>0</v>
      </c>
    </row>
    <row r="10" spans="2:9">
      <c r="B10" s="479" t="s">
        <v>340</v>
      </c>
      <c r="C10" s="479"/>
      <c r="D10" s="479"/>
      <c r="E10" s="479"/>
      <c r="F10" s="479"/>
      <c r="G10" s="479"/>
      <c r="H10" s="479"/>
      <c r="I10" s="479"/>
    </row>
    <row r="12" spans="2:9">
      <c r="B12" s="480" t="s">
        <v>341</v>
      </c>
      <c r="C12" s="482" t="s">
        <v>180</v>
      </c>
      <c r="D12" s="482" t="s">
        <v>181</v>
      </c>
      <c r="E12" s="482" t="s">
        <v>182</v>
      </c>
      <c r="F12" s="482" t="s">
        <v>135</v>
      </c>
    </row>
    <row r="13" spans="2:9">
      <c r="B13" s="460" t="s">
        <v>342</v>
      </c>
      <c r="C13" s="458">
        <f>'Form. A2- Ventil. Coûts directs'!D64</f>
        <v>0</v>
      </c>
      <c r="D13" s="458">
        <f>'Form. A2- Ventil. Coûts directs'!E64</f>
        <v>0</v>
      </c>
      <c r="E13" s="458">
        <f>'Form. A2- Ventil. Coûts directs'!F64</f>
        <v>0</v>
      </c>
      <c r="F13" s="458">
        <f>SUM(C13:E13)</f>
        <v>0</v>
      </c>
    </row>
    <row r="14" spans="2:9">
      <c r="B14" s="460" t="s">
        <v>343</v>
      </c>
      <c r="C14" s="458">
        <f>'Form. A2- Ventil. Coûts directs'!D73</f>
        <v>0</v>
      </c>
      <c r="D14" s="458">
        <f>'Form. A2- Ventil. Coûts directs'!E73</f>
        <v>0</v>
      </c>
      <c r="E14" s="458">
        <f>'Form. A2- Ventil. Coûts directs'!F73</f>
        <v>0</v>
      </c>
      <c r="F14" s="458">
        <f t="shared" ref="F14:F21" si="0">SUM(C14:E14)</f>
        <v>0</v>
      </c>
    </row>
    <row r="15" spans="2:9">
      <c r="B15" s="460" t="s">
        <v>344</v>
      </c>
      <c r="C15" s="458">
        <f>'Form. A2- Ventil. Coûts directs'!D78</f>
        <v>0</v>
      </c>
      <c r="D15" s="458">
        <f>'Form. A2- Ventil. Coûts directs'!E78</f>
        <v>0</v>
      </c>
      <c r="E15" s="458">
        <f>'Form. A2- Ventil. Coûts directs'!F78</f>
        <v>0</v>
      </c>
      <c r="F15" s="458">
        <f t="shared" si="0"/>
        <v>0</v>
      </c>
    </row>
    <row r="16" spans="2:9">
      <c r="B16" s="460" t="s">
        <v>345</v>
      </c>
      <c r="C16" s="458">
        <f>'Form. A2- Ventil. Coûts directs'!D79</f>
        <v>0</v>
      </c>
      <c r="D16" s="458">
        <f>'Form. A2- Ventil. Coûts directs'!E79</f>
        <v>0</v>
      </c>
      <c r="E16" s="458">
        <f>'Form. A2- Ventil. Coûts directs'!F79</f>
        <v>0</v>
      </c>
      <c r="F16" s="458">
        <f t="shared" si="0"/>
        <v>0</v>
      </c>
    </row>
    <row r="17" spans="2:6">
      <c r="B17" s="460" t="s">
        <v>346</v>
      </c>
      <c r="C17" s="458">
        <f>'Form. A2- Ventil. Coûts directs'!D80</f>
        <v>0</v>
      </c>
      <c r="D17" s="458">
        <f>'Form. A2- Ventil. Coûts directs'!E80</f>
        <v>0</v>
      </c>
      <c r="E17" s="458">
        <f>'Form. A2- Ventil. Coûts directs'!F80</f>
        <v>0</v>
      </c>
      <c r="F17" s="458">
        <f t="shared" si="0"/>
        <v>0</v>
      </c>
    </row>
    <row r="18" spans="2:6">
      <c r="B18" s="460" t="s">
        <v>249</v>
      </c>
      <c r="C18" s="458">
        <f>SUM('Form. A2- Ventil. Coûts directs'!D81:D84)</f>
        <v>0</v>
      </c>
      <c r="D18" s="458">
        <f>SUM('Form. A2- Ventil. Coûts directs'!E81:E84)</f>
        <v>0</v>
      </c>
      <c r="E18" s="458">
        <f>SUM('Form. A2- Ventil. Coûts directs'!F81:F84)</f>
        <v>0</v>
      </c>
      <c r="F18" s="458">
        <f t="shared" si="0"/>
        <v>0</v>
      </c>
    </row>
    <row r="19" spans="2:6">
      <c r="B19" s="460" t="s">
        <v>347</v>
      </c>
      <c r="C19" s="458">
        <f>'Form. A3- Montage financier'!B110</f>
        <v>0</v>
      </c>
      <c r="D19" s="458"/>
      <c r="E19" s="458"/>
      <c r="F19" s="458">
        <f t="shared" si="0"/>
        <v>0</v>
      </c>
    </row>
    <row r="20" spans="2:6">
      <c r="B20" s="481" t="s">
        <v>348</v>
      </c>
      <c r="C20" s="483">
        <f>SUM(C13:C19)</f>
        <v>0</v>
      </c>
      <c r="D20" s="483">
        <f t="shared" ref="D20:E20" si="1">SUM(D13:D19)</f>
        <v>0</v>
      </c>
      <c r="E20" s="483">
        <f t="shared" si="1"/>
        <v>0</v>
      </c>
      <c r="F20" s="483">
        <f t="shared" si="0"/>
        <v>0</v>
      </c>
    </row>
    <row r="21" spans="2:6">
      <c r="B21" s="460" t="s">
        <v>349</v>
      </c>
      <c r="C21" s="458" t="e">
        <f>IF(AND(D20=0,E20=0),'Form. A4- Calcul des FIR-CRIBIQ'!H29,IF(E20=0,'Form. A4- Calcul des FIR-CRIBIQ'!H29/2,'Form. A4- Calcul des FIR-CRIBIQ'!H29/3))</f>
        <v>#DIV/0!</v>
      </c>
      <c r="D21" s="458">
        <f>IF(AND(D20=0,E20=0),0,IF(E20=0,'Form. A4- Calcul des FIR-CRIBIQ'!H29/2,'Form. A4- Calcul des FIR-CRIBIQ'!H29/3))</f>
        <v>0</v>
      </c>
      <c r="E21" s="458">
        <f>IF(E20=0,0,'Form. A4- Calcul des FIR-CRIBIQ'!H29/3)</f>
        <v>0</v>
      </c>
      <c r="F21" s="484" t="e">
        <f t="shared" si="0"/>
        <v>#DIV/0!</v>
      </c>
    </row>
    <row r="22" spans="2:6">
      <c r="B22" s="481" t="s">
        <v>350</v>
      </c>
      <c r="C22" s="483" t="e">
        <f>C20+C21</f>
        <v>#DIV/0!</v>
      </c>
      <c r="D22" s="483">
        <f t="shared" ref="D22:F22" si="2">D20+D21</f>
        <v>0</v>
      </c>
      <c r="E22" s="483">
        <f t="shared" si="2"/>
        <v>0</v>
      </c>
      <c r="F22" s="483" t="e">
        <f t="shared" si="2"/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16" ma:contentTypeDescription="Crée un document." ma:contentTypeScope="" ma:versionID="7780c4255e20033cde23a9b666acfea2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12cd18a75b09e3b95e63475ef416f273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EF15B-4D0F-4EDD-8C2C-F33EE6E424B4}">
  <ds:schemaRefs>
    <ds:schemaRef ds:uri="http://schemas.microsoft.com/office/2006/metadata/properties"/>
    <ds:schemaRef ds:uri="http://schemas.microsoft.com/office/infopath/2007/PartnerControls"/>
    <ds:schemaRef ds:uri="a584f3b0-e1bf-4e41-9ca2-5228cfd6eb2f"/>
    <ds:schemaRef ds:uri="35ce1cac-82b8-4dc9-963c-c432fb9c17b6"/>
  </ds:schemaRefs>
</ds:datastoreItem>
</file>

<file path=customXml/itemProps2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D01BD-ADA7-4924-9E08-30F70C6D3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Feuil1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Cribiq</dc:creator>
  <cp:keywords/>
  <dc:description/>
  <cp:lastModifiedBy>Laila Ben Said</cp:lastModifiedBy>
  <cp:revision/>
  <dcterms:created xsi:type="dcterms:W3CDTF">2015-08-26T16:36:28Z</dcterms:created>
  <dcterms:modified xsi:type="dcterms:W3CDTF">2024-04-11T13:53:23Z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